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099EA34-07EE-4CDF-8907-A027AAD6FCC8}" xr6:coauthVersionLast="47" xr6:coauthVersionMax="47" xr10:uidLastSave="{00000000-0000-0000-0000-000000000000}"/>
  <bookViews>
    <workbookView xWindow="-120" yWindow="-120" windowWidth="29040" windowHeight="15840" activeTab="2" xr2:uid="{04B46B00-97C3-40C2-929D-60290566B084}"/>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5" l="1"/>
  <c r="B69" i="9"/>
  <c r="B85" i="1" l="1"/>
  <c r="B84" i="1" s="1"/>
  <c r="B43" i="1" l="1"/>
  <c r="B42" i="1"/>
  <c r="C41" i="1"/>
  <c r="B41" i="1" s="1"/>
  <c r="C40" i="1"/>
  <c r="B40" i="1" s="1"/>
  <c r="C39" i="1"/>
  <c r="B39" i="1" s="1"/>
  <c r="C38" i="1"/>
  <c r="B38" i="1" s="1"/>
  <c r="C37" i="1"/>
  <c r="B37" i="1" s="1"/>
  <c r="C36" i="1"/>
  <c r="B36" i="1" s="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C61" i="9"/>
  <c r="B61" i="9" s="1"/>
  <c r="C60" i="9"/>
  <c r="B60" i="9" s="1"/>
  <c r="C59" i="9"/>
  <c r="B59" i="9"/>
  <c r="C58" i="9"/>
  <c r="B58" i="9" s="1"/>
  <c r="C57" i="9"/>
  <c r="B57" i="9" s="1"/>
  <c r="C56" i="9"/>
  <c r="B56" i="9" s="1"/>
  <c r="C55" i="9"/>
  <c r="B55" i="9" s="1"/>
  <c r="C54" i="9"/>
  <c r="B54" i="9" s="1"/>
  <c r="C53" i="9"/>
  <c r="B53" i="9" s="1"/>
  <c r="B52" i="9"/>
  <c r="B49" i="9"/>
  <c r="B48" i="9"/>
  <c r="B46" i="9"/>
  <c r="B45" i="9"/>
  <c r="B43" i="9"/>
  <c r="B42" i="9"/>
  <c r="B41" i="9"/>
  <c r="B40" i="9" s="1"/>
  <c r="B39" i="9"/>
  <c r="B38" i="9"/>
  <c r="B37" i="9"/>
  <c r="B35" i="9"/>
  <c r="B34" i="9"/>
  <c r="B31" i="9"/>
  <c r="B30" i="9"/>
  <c r="C29" i="9"/>
  <c r="B29" i="9" s="1"/>
  <c r="C28" i="9"/>
  <c r="B28" i="9"/>
  <c r="C27" i="9"/>
  <c r="B27" i="9" s="1"/>
  <c r="C26" i="9"/>
  <c r="B26" i="9" s="1"/>
  <c r="C25" i="9"/>
  <c r="B25" i="9" s="1"/>
  <c r="C24" i="9"/>
  <c r="B24" i="9" s="1"/>
  <c r="C23" i="9"/>
  <c r="B23" i="9"/>
  <c r="C22" i="9"/>
  <c r="B22" i="9" s="1"/>
  <c r="B21" i="9"/>
  <c r="B19" i="9"/>
  <c r="B18" i="9"/>
  <c r="C17" i="9"/>
  <c r="B17" i="9"/>
  <c r="C16" i="9"/>
  <c r="B16" i="9" s="1"/>
  <c r="C15" i="9"/>
  <c r="B15" i="9" s="1"/>
  <c r="C14" i="9"/>
  <c r="B14" i="9" s="1"/>
  <c r="C13" i="9"/>
  <c r="B13" i="9" s="1"/>
  <c r="C12" i="9"/>
  <c r="B12" i="9" s="1"/>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C60" i="5"/>
  <c r="B60" i="5" s="1"/>
  <c r="C59" i="5"/>
  <c r="B59" i="5" s="1"/>
  <c r="C58" i="5"/>
  <c r="B58" i="5" s="1"/>
  <c r="C57" i="5"/>
  <c r="B57" i="5" s="1"/>
  <c r="C56" i="5"/>
  <c r="B56" i="5" s="1"/>
  <c r="C55" i="5"/>
  <c r="B55" i="5" s="1"/>
  <c r="C53" i="5"/>
  <c r="B53" i="5" s="1"/>
  <c r="B52" i="5"/>
  <c r="B49" i="5"/>
  <c r="B48" i="5"/>
  <c r="B46" i="5"/>
  <c r="B45" i="5"/>
  <c r="B43" i="5"/>
  <c r="B42" i="5"/>
  <c r="B41" i="5"/>
  <c r="B39" i="5"/>
  <c r="B38" i="5"/>
  <c r="B37" i="5"/>
  <c r="B35" i="5"/>
  <c r="B34" i="5"/>
  <c r="B33" i="5" s="1"/>
  <c r="B31" i="5"/>
  <c r="B30" i="5"/>
  <c r="C29" i="5"/>
  <c r="B29" i="5" s="1"/>
  <c r="C28" i="5"/>
  <c r="B28" i="5" s="1"/>
  <c r="C27" i="5"/>
  <c r="B27" i="5" s="1"/>
  <c r="C26" i="5"/>
  <c r="B26" i="5" s="1"/>
  <c r="C25" i="5"/>
  <c r="B25" i="5" s="1"/>
  <c r="C24" i="5"/>
  <c r="B24" i="5" s="1"/>
  <c r="C23" i="5"/>
  <c r="B23" i="5" s="1"/>
  <c r="C22" i="5"/>
  <c r="B22" i="5" s="1"/>
  <c r="B21" i="5"/>
  <c r="B19" i="5"/>
  <c r="B18" i="5"/>
  <c r="C17" i="5"/>
  <c r="B17" i="5" s="1"/>
  <c r="C16" i="5"/>
  <c r="B16" i="5" s="1"/>
  <c r="C15" i="5"/>
  <c r="B15" i="5" s="1"/>
  <c r="C14" i="5"/>
  <c r="B14" i="5" s="1"/>
  <c r="C13" i="5"/>
  <c r="B13" i="5" s="1"/>
  <c r="C12" i="5"/>
  <c r="B12" i="5" s="1"/>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C28" i="1"/>
  <c r="B28" i="1" s="1"/>
  <c r="C27" i="1"/>
  <c r="B27" i="1" s="1"/>
  <c r="C26" i="1"/>
  <c r="B26" i="1" s="1"/>
  <c r="C25" i="1"/>
  <c r="B25" i="1" s="1"/>
  <c r="C24" i="1"/>
  <c r="B24" i="1" s="1"/>
  <c r="C23" i="1"/>
  <c r="B23" i="1" s="1"/>
  <c r="B30" i="1"/>
  <c r="B31" i="1"/>
  <c r="B21" i="1"/>
  <c r="B18" i="1"/>
  <c r="B19" i="1"/>
  <c r="B8" i="1"/>
  <c r="C17" i="1"/>
  <c r="B17" i="1" s="1"/>
  <c r="C16" i="1"/>
  <c r="B16" i="1" s="1"/>
  <c r="C15" i="1"/>
  <c r="B15" i="1" s="1"/>
  <c r="C14" i="1"/>
  <c r="B14" i="1" s="1"/>
  <c r="C13" i="1"/>
  <c r="B13" i="1" s="1"/>
  <c r="C12" i="1"/>
  <c r="B12" i="1" s="1"/>
  <c r="C11" i="1"/>
  <c r="B11" i="1" s="1"/>
  <c r="B10" i="1"/>
  <c r="B54" i="1" l="1"/>
  <c r="B20" i="1"/>
  <c r="B58" i="1"/>
  <c r="B7" i="1"/>
  <c r="B6" i="1" s="1"/>
  <c r="B45" i="1"/>
  <c r="B44" i="1" l="1"/>
  <c r="B110" i="1"/>
  <c r="B111" i="1" s="1"/>
  <c r="B112" i="1" s="1"/>
  <c r="H112" i="1" s="1"/>
</calcChain>
</file>

<file path=xl/sharedStrings.xml><?xml version="1.0" encoding="utf-8"?>
<sst xmlns="http://schemas.openxmlformats.org/spreadsheetml/2006/main" count="546" uniqueCount="194">
  <si>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</si>
  <si>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</si>
  <si>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備考</t>
    <rPh sb="0" eb="2">
      <t>ビコウ</t>
    </rPh>
    <phoneticPr fontId="3"/>
  </si>
  <si>
    <t>１　人件費</t>
    <rPh sb="2" eb="5">
      <t>ジンケンヒ</t>
    </rPh>
    <phoneticPr fontId="3"/>
  </si>
  <si>
    <t>２　管理費</t>
    <rPh sb="2" eb="5">
      <t>カンリヒ</t>
    </rPh>
    <phoneticPr fontId="1"/>
  </si>
  <si>
    <t>３　事業費</t>
    <rPh sb="2" eb="5">
      <t>ジギョウヒ</t>
    </rPh>
    <phoneticPr fontId="1"/>
  </si>
  <si>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</si>
  <si>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</si>
  <si>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</si>
  <si>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t>【○○協議会】</t>
    <rPh sb="3" eb="6">
      <t>キョウギカイ</t>
    </rPh>
    <phoneticPr fontId="3"/>
  </si>
  <si>
    <t>６　消費税</t>
    <rPh sb="2" eb="5">
      <t>ショウヒゼイ</t>
    </rPh>
    <phoneticPr fontId="1"/>
  </si>
  <si>
    <t>有</t>
    <rPh sb="0" eb="1">
      <t>ア</t>
    </rPh>
    <phoneticPr fontId="2"/>
  </si>
  <si>
    <t>該当</t>
    <rPh sb="0" eb="2">
      <t>ガイトウ</t>
    </rPh>
    <phoneticPr fontId="2"/>
  </si>
  <si>
    <t>定期健康診断相当費用</t>
    <rPh sb="0" eb="2">
      <t>テイキ</t>
    </rPh>
    <rPh sb="2" eb="4">
      <t>ケンコウ</t>
    </rPh>
    <rPh sb="4" eb="6">
      <t>シンダン</t>
    </rPh>
    <rPh sb="6" eb="8">
      <t>ソウトウ</t>
    </rPh>
    <rPh sb="8" eb="10">
      <t>ヒヨウ</t>
    </rPh>
    <phoneticPr fontId="2"/>
  </si>
  <si>
    <t>　①　事業統括員旅費</t>
    <rPh sb="3" eb="5">
      <t>ジギョウ</t>
    </rPh>
    <rPh sb="5" eb="7">
      <t>トウカツ</t>
    </rPh>
    <rPh sb="7" eb="8">
      <t>イン</t>
    </rPh>
    <rPh sb="8" eb="10">
      <t>リョヒ</t>
    </rPh>
    <phoneticPr fontId="2"/>
  </si>
  <si>
    <t>情報交換会出席</t>
    <rPh sb="0" eb="2">
      <t>ジョウホウ</t>
    </rPh>
    <rPh sb="2" eb="5">
      <t>コウカンカイ</t>
    </rPh>
    <rPh sb="5" eb="7">
      <t>シュッセキ</t>
    </rPh>
    <phoneticPr fontId="2"/>
  </si>
  <si>
    <t>　①　事業統括員</t>
    <rPh sb="3" eb="5">
      <t>ジギョウ</t>
    </rPh>
    <rPh sb="5" eb="7">
      <t>トウカツ</t>
    </rPh>
    <rPh sb="7" eb="8">
      <t>イン</t>
    </rPh>
    <phoneticPr fontId="2"/>
  </si>
  <si>
    <t>　　　・　月給賃金</t>
    <rPh sb="5" eb="7">
      <t>ゲッキュウ</t>
    </rPh>
    <rPh sb="7" eb="9">
      <t>チンギン</t>
    </rPh>
    <phoneticPr fontId="2"/>
  </si>
  <si>
    <t>　　　・　賞与（夏季・冬季）</t>
    <rPh sb="5" eb="7">
      <t>ショウヨ</t>
    </rPh>
    <rPh sb="8" eb="10">
      <t>カキ</t>
    </rPh>
    <rPh sb="11" eb="13">
      <t>トウキ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</si>
  <si>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</si>
  <si>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</si>
  <si>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</si>
  <si>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</si>
  <si>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</si>
  <si>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</si>
  <si>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</si>
  <si>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</si>
  <si>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</si>
  <si>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</si>
  <si>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　　　・　東京出張</t>
    <rPh sb="5" eb="7">
      <t>トウキョウ</t>
    </rPh>
    <rPh sb="7" eb="9">
      <t>シュッチョウ</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</si>
  <si>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</si>
  <si>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</si>
  <si>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</si>
  <si>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</si>
  <si>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</si>
  <si>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</si>
  <si>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　借料</t>
    <rPh sb="5" eb="7">
      <t>シャクリョウ</t>
    </rPh>
    <phoneticPr fontId="2"/>
  </si>
  <si>
    <t>　　　・　光熱水料</t>
    <rPh sb="5" eb="8">
      <t>コウネツスイ</t>
    </rPh>
    <rPh sb="8" eb="9">
      <t>リョウ</t>
    </rPh>
    <phoneticPr fontId="2"/>
  </si>
  <si>
    <t>　　　・　電話基本料</t>
    <rPh sb="5" eb="7">
      <t>デンワ</t>
    </rPh>
    <rPh sb="7" eb="10">
      <t>キホンリョウ</t>
    </rPh>
    <phoneticPr fontId="1"/>
  </si>
  <si>
    <t>　　　・　通話料</t>
    <rPh sb="5" eb="8">
      <t>ツウワリョウ</t>
    </rPh>
    <phoneticPr fontId="2"/>
  </si>
  <si>
    <t>月額2,500円　×　９ヶ月</t>
    <rPh sb="0" eb="2">
      <t>ゲツガク</t>
    </rPh>
    <rPh sb="7" eb="8">
      <t>エン</t>
    </rPh>
    <rPh sb="13" eb="14">
      <t>ゲツ</t>
    </rPh>
    <phoneticPr fontId="2"/>
  </si>
  <si>
    <t>　　　・　消耗品一式</t>
    <rPh sb="5" eb="8">
      <t>ショウモウヒン</t>
    </rPh>
    <rPh sb="8" eb="10">
      <t>イッシキ</t>
    </rPh>
    <phoneticPr fontId="2"/>
  </si>
  <si>
    <t>　　　・　ガソリン代</t>
    <rPh sb="9" eb="10">
      <t>ダイ</t>
    </rPh>
    <phoneticPr fontId="2"/>
  </si>
  <si>
    <t>　　　・　電話加入料</t>
    <rPh sb="5" eb="7">
      <t>デンワ</t>
    </rPh>
    <rPh sb="7" eb="10">
      <t>カニュウリョウ</t>
    </rPh>
    <phoneticPr fontId="2"/>
  </si>
  <si>
    <t>38,640円（初年度のみ）</t>
    <rPh sb="6" eb="7">
      <t>エン</t>
    </rPh>
    <rPh sb="8" eb="11">
      <t>ショネンド</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</si>
  <si>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</si>
  <si>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</si>
  <si>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</si>
  <si>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月額5,500円　×　９ヶ月</t>
    <rPh sb="0" eb="2">
      <t>ゲツガク</t>
    </rPh>
    <rPh sb="7" eb="8">
      <t>エン</t>
    </rPh>
    <rPh sb="13" eb="14">
      <t>ゲツ</t>
    </rPh>
    <phoneticPr fontId="2"/>
  </si>
  <si>
    <t>月額10,500円（150円　×　70㍑）　×　９ヶ月</t>
    <rPh sb="0" eb="2">
      <t>ゲツガク</t>
    </rPh>
    <rPh sb="8" eb="9">
      <t>エン</t>
    </rPh>
    <rPh sb="13" eb="14">
      <t>エン</t>
    </rPh>
    <rPh sb="26" eb="27">
      <t>ゲツ</t>
    </rPh>
    <phoneticPr fontId="2"/>
  </si>
  <si>
    <t>月額29,000円（軽自動車）　×　１台　×　９ヶ月</t>
    <rPh sb="0" eb="2">
      <t>ゲツガク</t>
    </rPh>
    <rPh sb="8" eb="9">
      <t>エン</t>
    </rPh>
    <rPh sb="10" eb="14">
      <t>ケイジドウシャ</t>
    </rPh>
    <rPh sb="19" eb="20">
      <t>ダイ</t>
    </rPh>
    <rPh sb="25" eb="26">
      <t>ゲツ</t>
    </rPh>
    <phoneticPr fontId="2"/>
  </si>
  <si>
    <t>200,000円　×　4.20月（直近実績）</t>
    <rPh sb="7" eb="8">
      <t>エン</t>
    </rPh>
    <rPh sb="15" eb="16">
      <t>ゲツ</t>
    </rPh>
    <rPh sb="17" eb="19">
      <t>チョッキン</t>
    </rPh>
    <rPh sb="19" eb="21">
      <t>ジッセキ</t>
    </rPh>
    <phoneticPr fontId="2"/>
  </si>
  <si>
    <t>　　　・　印刷製本費</t>
    <rPh sb="5" eb="7">
      <t>インサツ</t>
    </rPh>
    <rPh sb="7" eb="9">
      <t>セイホン</t>
    </rPh>
    <rPh sb="9" eb="10">
      <t>ヒ</t>
    </rPh>
    <phoneticPr fontId="2"/>
  </si>
  <si>
    <t>　　　・　郵送料</t>
    <rPh sb="5" eb="8">
      <t>ユウソウリョウ</t>
    </rPh>
    <phoneticPr fontId="2"/>
  </si>
  <si>
    <t>　　　・　講師謝金</t>
    <rPh sb="5" eb="7">
      <t>コウシ</t>
    </rPh>
    <rPh sb="7" eb="9">
      <t>シャキン</t>
    </rPh>
    <phoneticPr fontId="1"/>
  </si>
  <si>
    <t>　　　・　会場使用料</t>
    <rPh sb="5" eb="7">
      <t>カイジョウ</t>
    </rPh>
    <rPh sb="7" eb="10">
      <t>シヨウリョウ</t>
    </rPh>
    <phoneticPr fontId="1"/>
  </si>
  <si>
    <t>　　　・　基本教材等</t>
    <rPh sb="5" eb="7">
      <t>キホン</t>
    </rPh>
    <rPh sb="7" eb="9">
      <t>キョウザイ</t>
    </rPh>
    <rPh sb="9" eb="10">
      <t>トウ</t>
    </rPh>
    <phoneticPr fontId="1"/>
  </si>
  <si>
    <t>　　　・　広告掲載費</t>
    <rPh sb="5" eb="7">
      <t>コウコク</t>
    </rPh>
    <rPh sb="7" eb="9">
      <t>ケイサイ</t>
    </rPh>
    <rPh sb="9" eb="10">
      <t>ヒ</t>
    </rPh>
    <phoneticPr fontId="1"/>
  </si>
  <si>
    <t>　　　・　講師旅費（地域内在住者を想定）</t>
    <rPh sb="5" eb="7">
      <t>コウシ</t>
    </rPh>
    <rPh sb="7" eb="9">
      <t>リョヒ</t>
    </rPh>
    <rPh sb="10" eb="13">
      <t>チイキナイ</t>
    </rPh>
    <rPh sb="13" eb="16">
      <t>ザイジュウシャ</t>
    </rPh>
    <rPh sb="17" eb="19">
      <t>ソウテイ</t>
    </rPh>
    <phoneticPr fontId="1"/>
  </si>
  <si>
    <t>　　　・　協力事業者謝金</t>
    <rPh sb="5" eb="7">
      <t>キョウリョク</t>
    </rPh>
    <rPh sb="7" eb="10">
      <t>ジギョウシャ</t>
    </rPh>
    <rPh sb="10" eb="12">
      <t>シャキン</t>
    </rPh>
    <phoneticPr fontId="1"/>
  </si>
  <si>
    <t>１回1,500円（往復）　×　２名　×　12回</t>
    <rPh sb="1" eb="2">
      <t>カイ</t>
    </rPh>
    <rPh sb="7" eb="8">
      <t>エン</t>
    </rPh>
    <rPh sb="9" eb="11">
      <t>オウフク</t>
    </rPh>
    <rPh sb="16" eb="17">
      <t>メイ</t>
    </rPh>
    <rPh sb="22" eb="23">
      <t>カイ</t>
    </rPh>
    <phoneticPr fontId="2"/>
  </si>
  <si>
    <t>　②　地域魅力発信事業</t>
    <rPh sb="3" eb="5">
      <t>チイキ</t>
    </rPh>
    <rPh sb="5" eb="7">
      <t>ミリョク</t>
    </rPh>
    <rPh sb="7" eb="9">
      <t>ハッシン</t>
    </rPh>
    <rPh sb="9" eb="11">
      <t>ジギョウ</t>
    </rPh>
    <phoneticPr fontId="2"/>
  </si>
  <si>
    <t>　　　・　レンタルサーバー使用料</t>
    <rPh sb="13" eb="16">
      <t>シヨウリョウ</t>
    </rPh>
    <phoneticPr fontId="2"/>
  </si>
  <si>
    <t>月額5,000円　×　９ヶ月</t>
    <rPh sb="0" eb="2">
      <t>ゲツガク</t>
    </rPh>
    <rPh sb="7" eb="8">
      <t>エン</t>
    </rPh>
    <rPh sb="13" eb="14">
      <t>ゲツ</t>
    </rPh>
    <phoneticPr fontId="2"/>
  </si>
  <si>
    <t>　⑥　職場見学会</t>
    <rPh sb="3" eb="5">
      <t>ショクバ</t>
    </rPh>
    <rPh sb="5" eb="8">
      <t>ケンガクカイ</t>
    </rPh>
    <phoneticPr fontId="2"/>
  </si>
  <si>
    <t>　⑦　個別相談</t>
    <rPh sb="3" eb="5">
      <t>コベツ</t>
    </rPh>
    <rPh sb="5" eb="7">
      <t>ソウダン</t>
    </rPh>
    <phoneticPr fontId="2"/>
  </si>
  <si>
    <t>必要経費概算書【令和●年度分】</t>
    <rPh sb="0" eb="2">
      <t>ヒツヨウ</t>
    </rPh>
    <rPh sb="2" eb="7">
      <t>ケイヒガイサンショ</t>
    </rPh>
    <rPh sb="8" eb="10">
      <t>レイワ</t>
    </rPh>
    <rPh sb="11" eb="14">
      <t>ネンドブン</t>
    </rPh>
    <phoneticPr fontId="3"/>
  </si>
  <si>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</si>
  <si>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</si>
  <si>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②　通信運賃費</t>
    <rPh sb="3" eb="5">
      <t>ツウシン</t>
    </rPh>
    <rPh sb="5" eb="7">
      <t>ウンチン</t>
    </rPh>
    <rPh sb="7" eb="8">
      <t>ヒ</t>
    </rPh>
    <phoneticPr fontId="2"/>
  </si>
  <si>
    <t>　③　リース代</t>
    <rPh sb="6" eb="7">
      <t>ダイ</t>
    </rPh>
    <phoneticPr fontId="2"/>
  </si>
  <si>
    <t>　④　事務所関係</t>
    <rPh sb="3" eb="6">
      <t>ジムショ</t>
    </rPh>
    <rPh sb="6" eb="8">
      <t>カンケイ</t>
    </rPh>
    <phoneticPr fontId="2"/>
  </si>
  <si>
    <t>　⑤　その他</t>
    <rPh sb="5" eb="6">
      <t>タ</t>
    </rPh>
    <phoneticPr fontId="2"/>
  </si>
  <si>
    <t>月額30,000円　×　９ヶ月</t>
    <rPh sb="0" eb="2">
      <t>ゲツガク</t>
    </rPh>
    <rPh sb="8" eb="9">
      <t>エン</t>
    </rPh>
    <rPh sb="14" eb="15">
      <t>ゲツ</t>
    </rPh>
    <phoneticPr fontId="2"/>
  </si>
  <si>
    <t>１回7,900円　×　２名　×　12回</t>
    <rPh sb="1" eb="2">
      <t>カイ</t>
    </rPh>
    <rPh sb="7" eb="8">
      <t>エン</t>
    </rPh>
    <rPh sb="12" eb="13">
      <t>メイ</t>
    </rPh>
    <rPh sb="18" eb="19">
      <t>カイ</t>
    </rPh>
    <phoneticPr fontId="2"/>
  </si>
  <si>
    <t>90,000円　×　2.10月（冬季のみ。直近実績）</t>
    <rPh sb="6" eb="7">
      <t>エン</t>
    </rPh>
    <rPh sb="14" eb="15">
      <t>ゲツ</t>
    </rPh>
    <rPh sb="16" eb="18">
      <t>トウキ</t>
    </rPh>
    <rPh sb="21" eb="23">
      <t>チョッキン</t>
    </rPh>
    <rPh sb="23" eb="25">
      <t>ジッセキ</t>
    </rPh>
    <phoneticPr fontId="2"/>
  </si>
  <si>
    <t>90,000円　×　4.20月（直近実績）</t>
    <rPh sb="6" eb="7">
      <t>エン</t>
    </rPh>
    <rPh sb="14" eb="15">
      <t>ゲツ</t>
    </rPh>
    <rPh sb="16" eb="18">
      <t>チョッキン</t>
    </rPh>
    <rPh sb="18" eb="20">
      <t>ジッセキ</t>
    </rPh>
    <phoneticPr fontId="2"/>
  </si>
  <si>
    <t>　　　・　返信用封筒</t>
    <rPh sb="5" eb="8">
      <t>ヘンシンヨウ</t>
    </rPh>
    <rPh sb="8" eb="10">
      <t>フウトウ</t>
    </rPh>
    <phoneticPr fontId="2"/>
  </si>
  <si>
    <t>　　　・　広告掲載費</t>
    <rPh sb="5" eb="7">
      <t>コウコク</t>
    </rPh>
    <rPh sb="7" eb="9">
      <t>ケイサイ</t>
    </rPh>
    <rPh sb="9" eb="10">
      <t>ヒ</t>
    </rPh>
    <phoneticPr fontId="2"/>
  </si>
  <si>
    <t>単価</t>
    <rPh sb="0" eb="2">
      <t>タンカ</t>
    </rPh>
    <phoneticPr fontId="2"/>
  </si>
  <si>
    <t>数量</t>
    <rPh sb="0" eb="2">
      <t>スウリョウ</t>
    </rPh>
    <phoneticPr fontId="2"/>
  </si>
  <si>
    <t>内訳（円）</t>
    <rPh sb="0" eb="2">
      <t>ウチワケ</t>
    </rPh>
    <rPh sb="3" eb="4">
      <t>エン</t>
    </rPh>
    <phoneticPr fontId="3"/>
  </si>
  <si>
    <t>市職員主査級（概ね大卒３年目相当）１名　×　９ヶ月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</si>
  <si>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９ヶ月</t>
    <rPh sb="7" eb="8">
      <t>エン</t>
    </rPh>
    <phoneticPr fontId="1"/>
  </si>
  <si>
    <t>200,000円　×　0.00895　×　９ヶ月</t>
    <rPh sb="7" eb="8">
      <t>エン</t>
    </rPh>
    <phoneticPr fontId="1"/>
  </si>
  <si>
    <t>200,000円　×　0.0036　　×　９ヶ月</t>
  </si>
  <si>
    <t>200,000円　×　0.0915　  ×　９ヶ月</t>
  </si>
  <si>
    <t>200,000円　×　0.006　　 ×　９ヶ月</t>
  </si>
  <si>
    <t>200,000円　×　0.003　　 ×　９ヶ月</t>
  </si>
  <si>
    <t>200,000円　×　0.00002　×　９ヶ月</t>
  </si>
  <si>
    <t>　 5,000円                     ×　９ヶ月</t>
    <rPh sb="7" eb="8">
      <t>エン</t>
    </rPh>
    <phoneticPr fontId="1"/>
  </si>
  <si>
    <t>市賃金職員相当１名（時給900円　×　５時間　×　20日）　×　９ヶ月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</si>
  <si>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９ヶ月</t>
    <rPh sb="6" eb="7">
      <t>エン</t>
    </rPh>
    <phoneticPr fontId="1"/>
  </si>
  <si>
    <t>90,000円　×　0.00895　×　９ヶ月</t>
    <rPh sb="6" eb="7">
      <t>エン</t>
    </rPh>
    <phoneticPr fontId="1"/>
  </si>
  <si>
    <t>90,000円　×　0.0036　　×　９ヶ月</t>
  </si>
  <si>
    <t>90,000円　×　0.0915　  ×　９ヶ月</t>
  </si>
  <si>
    <t>90,000円　×　0.006　　 ×　９ヶ月</t>
  </si>
  <si>
    <t>90,000円　×　0.003　　 ×　９ヶ月</t>
  </si>
  <si>
    <t>90,000円　×　0.00002　×　９ヶ月</t>
  </si>
  <si>
    <t>市職員主事級（一般職員３年目相当）１名　×　９ヶ月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</si>
  <si>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</si>
  <si>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12ヶ月</t>
    <rPh sb="7" eb="8">
      <t>エン</t>
    </rPh>
    <phoneticPr fontId="1"/>
  </si>
  <si>
    <t>200,000円　×　0.00895　×　12ヶ月</t>
    <rPh sb="7" eb="8">
      <t>エン</t>
    </rPh>
    <phoneticPr fontId="1"/>
  </si>
  <si>
    <t>200,000円　×　0.0036　　×　12ヶ月</t>
  </si>
  <si>
    <t>200,000円　×　0.0915　  ×　12ヶ月</t>
  </si>
  <si>
    <t>200,000円　×　0.006　　 ×　12ヶ月</t>
  </si>
  <si>
    <t>200,000円　×　0.003　　 ×　12ヶ月</t>
  </si>
  <si>
    <t>200,000円　×　0.00002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</si>
  <si>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</si>
  <si>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</si>
  <si>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12ヶ月</t>
    <rPh sb="6" eb="7">
      <t>エン</t>
    </rPh>
    <phoneticPr fontId="1"/>
  </si>
  <si>
    <t>90,000円　×　0.00895　×　12ヶ月</t>
    <rPh sb="6" eb="7">
      <t>エン</t>
    </rPh>
    <phoneticPr fontId="1"/>
  </si>
  <si>
    <t>90,000円　×　0.0036　　×　12ヶ月</t>
  </si>
  <si>
    <t>90,000円　×　0.0915　  ×　12ヶ月</t>
  </si>
  <si>
    <t>90,000円　×　0.006　　 ×　12ヶ月</t>
  </si>
  <si>
    <t>90,000円　×　0.003　　 ×　12ヶ月</t>
  </si>
  <si>
    <t>90,000円　×　0.00002　×　12ヶ月</t>
  </si>
  <si>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</si>
  <si>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月額2,500円　×　12ヶ月</t>
    <rPh sb="0" eb="2">
      <t>ゲツガク</t>
    </rPh>
    <rPh sb="7" eb="8">
      <t>エン</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</si>
  <si>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</si>
  <si>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</si>
  <si>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月額10,500円（150円　×　70㍑）　×　12ヶ月</t>
    <rPh sb="0" eb="2">
      <t>ゲツガク</t>
    </rPh>
    <rPh sb="8" eb="9">
      <t>エン</t>
    </rPh>
    <rPh sb="13" eb="14">
      <t>エン</t>
    </rPh>
    <phoneticPr fontId="2"/>
  </si>
  <si>
    <t>月額30,000円　×　12ヶ月</t>
    <rPh sb="0" eb="2">
      <t>ゲツガク</t>
    </rPh>
    <rPh sb="8" eb="9">
      <t>エン</t>
    </rPh>
    <phoneticPr fontId="2"/>
  </si>
  <si>
    <t>１回1,500円（往復）　×　２名　×　６回</t>
    <rPh sb="1" eb="2">
      <t>カイ</t>
    </rPh>
    <rPh sb="7" eb="8">
      <t>エン</t>
    </rPh>
    <rPh sb="9" eb="11">
      <t>オウフク</t>
    </rPh>
    <rPh sb="16" eb="17">
      <t>メイ</t>
    </rPh>
    <rPh sb="21" eb="22">
      <t>カイ</t>
    </rPh>
    <phoneticPr fontId="2"/>
  </si>
  <si>
    <t>１回7,900円　×　２名　×　６回</t>
    <rPh sb="1" eb="2">
      <t>カイ</t>
    </rPh>
    <rPh sb="7" eb="8">
      <t>エン</t>
    </rPh>
    <rPh sb="12" eb="13">
      <t>メイ</t>
    </rPh>
    <rPh sb="17" eb="18">
      <t>カイ</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</si>
  <si>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</si>
  <si>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</si>
  <si>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</si>
  <si>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</si>
  <si>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　会場施設料（マイク・プロジェクター一式・演台）</t>
    <rPh sb="5" eb="7">
      <t>カイジョウ</t>
    </rPh>
    <rPh sb="7" eb="10">
      <t>シセツリョウ</t>
    </rPh>
    <rPh sb="22" eb="24">
      <t>イッシキ</t>
    </rPh>
    <rPh sb="25" eb="27">
      <t>エンダイ</t>
    </rPh>
    <phoneticPr fontId="1"/>
  </si>
  <si>
    <t>　　　・　プログラム資料</t>
    <rPh sb="10" eb="12">
      <t>シリョウ</t>
    </rPh>
    <phoneticPr fontId="1"/>
  </si>
  <si>
    <t>１回7,900円　×　１社　×　２回</t>
    <rPh sb="1" eb="2">
      <t>カイ</t>
    </rPh>
    <rPh sb="7" eb="8">
      <t>エン</t>
    </rPh>
    <rPh sb="12" eb="13">
      <t>シャ</t>
    </rPh>
    <phoneticPr fontId="2"/>
  </si>
  <si>
    <t>１回40,000円　×　２回</t>
    <rPh sb="1" eb="2">
      <t>カイ</t>
    </rPh>
    <rPh sb="8" eb="9">
      <t>エン</t>
    </rPh>
    <rPh sb="13" eb="14">
      <t>カイ</t>
    </rPh>
    <phoneticPr fontId="2"/>
  </si>
  <si>
    <t>１回10,000円　×　１回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</si>
  <si>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</si>
  <si>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</si>
  <si>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月額10,000円　×　９ヶ月</t>
    <rPh sb="0" eb="2">
      <t>ゲツガク</t>
    </rPh>
    <rPh sb="8" eb="9">
      <t>エン</t>
    </rPh>
    <rPh sb="14" eb="15">
      <t>ゲツ</t>
    </rPh>
    <phoneticPr fontId="2"/>
  </si>
  <si>
    <t>月額5,000円　×　12ヶ月</t>
    <rPh sb="0" eb="2">
      <t>ゲツガク</t>
    </rPh>
    <rPh sb="7" eb="8">
      <t>エン</t>
    </rPh>
    <rPh sb="14" eb="15">
      <t>ゲツ</t>
    </rPh>
    <phoneticPr fontId="2"/>
  </si>
  <si>
    <t>　⑤　合同説明会</t>
    <rPh sb="3" eb="5">
      <t>ゴウドウ</t>
    </rPh>
    <rPh sb="5" eb="8">
      <t>セツメイカイ</t>
    </rPh>
    <phoneticPr fontId="2"/>
  </si>
  <si>
    <t>月額15,000円　×　９ヶ月</t>
    <rPh sb="0" eb="2">
      <t>ゲツガク</t>
    </rPh>
    <rPh sb="8" eb="9">
      <t>エン</t>
    </rPh>
    <rPh sb="14" eb="15">
      <t>ゲツ</t>
    </rPh>
    <phoneticPr fontId="2"/>
  </si>
  <si>
    <t>１回40,000円　×　１回</t>
    <rPh sb="1" eb="2">
      <t>カイ</t>
    </rPh>
    <rPh sb="8" eb="9">
      <t>エン</t>
    </rPh>
    <rPh sb="13" eb="14">
      <t>カイ</t>
    </rPh>
    <phoneticPr fontId="2"/>
  </si>
  <si>
    <t>１回（81円　×　200部）　×　１回</t>
    <rPh sb="1" eb="2">
      <t>カイ</t>
    </rPh>
    <rPh sb="5" eb="6">
      <t>エン</t>
    </rPh>
    <rPh sb="12" eb="13">
      <t>ブ</t>
    </rPh>
    <rPh sb="18" eb="19">
      <t>カイ</t>
    </rPh>
    <phoneticPr fontId="2"/>
  </si>
  <si>
    <t>１回7,900円　×　１名　×　２回</t>
    <rPh sb="1" eb="2">
      <t>カイ</t>
    </rPh>
    <rPh sb="7" eb="8">
      <t>エン</t>
    </rPh>
    <rPh sb="12" eb="13">
      <t>メイ</t>
    </rPh>
    <phoneticPr fontId="2"/>
  </si>
  <si>
    <t>１回1,500円（往復）　×　１名　×　２回</t>
    <rPh sb="1" eb="2">
      <t>カイ</t>
    </rPh>
    <rPh sb="7" eb="8">
      <t>エン</t>
    </rPh>
    <rPh sb="9" eb="11">
      <t>オウフク</t>
    </rPh>
    <rPh sb="16" eb="17">
      <t>メイ</t>
    </rPh>
    <phoneticPr fontId="2"/>
  </si>
  <si>
    <t>１回6,000円　×　２回</t>
    <rPh sb="1" eb="2">
      <t>カイ</t>
    </rPh>
    <rPh sb="7" eb="8">
      <t>エン</t>
    </rPh>
    <phoneticPr fontId="2"/>
  </si>
  <si>
    <t>１回1,000円　×　　15人　×　２回</t>
    <rPh sb="1" eb="2">
      <t>カイ</t>
    </rPh>
    <rPh sb="7" eb="8">
      <t>エン</t>
    </rPh>
    <rPh sb="14" eb="15">
      <t>ニン</t>
    </rPh>
    <phoneticPr fontId="2"/>
  </si>
  <si>
    <t>月額10,000円　×　12ヶ月</t>
    <rPh sb="0" eb="2">
      <t>ゲツガク</t>
    </rPh>
    <rPh sb="8" eb="9">
      <t>エン</t>
    </rPh>
    <rPh sb="15" eb="16">
      <t>ゲツ</t>
    </rPh>
    <phoneticPr fontId="2"/>
  </si>
  <si>
    <t>155,000円　×　4.20月（直近実績）</t>
    <rPh sb="7" eb="8">
      <t>エン</t>
    </rPh>
    <rPh sb="15" eb="16">
      <t>ゲツ</t>
    </rPh>
    <rPh sb="17" eb="19">
      <t>チョッキン</t>
    </rPh>
    <rPh sb="19" eb="21">
      <t>ジッセキ</t>
    </rPh>
    <phoneticPr fontId="2"/>
  </si>
  <si>
    <t>155,000円　×　0.05　　　 ×　12ヶ月</t>
    <rPh sb="7" eb="8">
      <t>エン</t>
    </rPh>
    <phoneticPr fontId="1"/>
  </si>
  <si>
    <t>155,000円　×　0.00895　×　12ヶ月</t>
    <rPh sb="7" eb="8">
      <t>エン</t>
    </rPh>
    <phoneticPr fontId="1"/>
  </si>
  <si>
    <t>155,000円　×　0.0036　　×　12ヶ月</t>
  </si>
  <si>
    <t>155,000円　×　0.0915　  ×　12ヶ月</t>
  </si>
  <si>
    <t>155,000円　×　0.006　　 ×　12ヶ月</t>
  </si>
  <si>
    <t>155,000円　×　0.003　　 ×　12ヶ月</t>
  </si>
  <si>
    <t>155,000円　×　0.00002　×　12ヶ月</t>
  </si>
  <si>
    <t>155,000円　×　2.10月（冬季のみ。直近実績）</t>
    <rPh sb="7" eb="8">
      <t>エン</t>
    </rPh>
    <rPh sb="15" eb="16">
      <t>ゲツ</t>
    </rPh>
    <rPh sb="17" eb="19">
      <t>トウキ</t>
    </rPh>
    <rPh sb="22" eb="24">
      <t>チョッキン</t>
    </rPh>
    <rPh sb="24" eb="26">
      <t>ジッセキ</t>
    </rPh>
    <phoneticPr fontId="2"/>
  </si>
  <si>
    <t>155,000円　×　0.05　　　 ×　９ヶ月</t>
    <rPh sb="7" eb="8">
      <t>エン</t>
    </rPh>
    <phoneticPr fontId="1"/>
  </si>
  <si>
    <t>155,000円　×　0.00895　×　９ヶ月</t>
    <rPh sb="7" eb="8">
      <t>エン</t>
    </rPh>
    <phoneticPr fontId="1"/>
  </si>
  <si>
    <t>155,000円　×　0.0036　　×　９ヶ月</t>
  </si>
  <si>
    <t>155,000円　×　0.0915　  ×　９ヶ月</t>
  </si>
  <si>
    <t>155,000円　×　0.006　　 ×　９ヶ月</t>
  </si>
  <si>
    <t>155,000円　×　0.003　　 ×　９ヶ月</t>
  </si>
  <si>
    <t>155,000円　×　0.00002　×　９ヶ月</t>
  </si>
  <si>
    <t>月額24,000円（１通話160円　×　150通話）　×　12ヶ月</t>
    <rPh sb="0" eb="2">
      <t>ゲツガク</t>
    </rPh>
    <rPh sb="8" eb="9">
      <t>エン</t>
    </rPh>
    <rPh sb="11" eb="13">
      <t>ツウワ</t>
    </rPh>
    <rPh sb="16" eb="17">
      <t>エン</t>
    </rPh>
    <rPh sb="23" eb="25">
      <t>ツウワ</t>
    </rPh>
    <phoneticPr fontId="2"/>
  </si>
  <si>
    <t>月額24,000円（１通話160円　×　150通話）　×　９ヶ月</t>
    <rPh sb="0" eb="2">
      <t>ゲツガク</t>
    </rPh>
    <rPh sb="8" eb="9">
      <t>エン</t>
    </rPh>
    <rPh sb="11" eb="13">
      <t>ツウワ</t>
    </rPh>
    <rPh sb="16" eb="17">
      <t>エン</t>
    </rPh>
    <rPh sb="23" eb="25">
      <t>ツウワ</t>
    </rPh>
    <rPh sb="31" eb="32">
      <t>ゲツ</t>
    </rPh>
    <phoneticPr fontId="2"/>
  </si>
  <si>
    <t>月額10,200円　×　12ヶ月</t>
    <rPh sb="0" eb="2">
      <t>ゲツガク</t>
    </rPh>
    <rPh sb="8" eb="9">
      <t>エン</t>
    </rPh>
    <phoneticPr fontId="2"/>
  </si>
  <si>
    <t>月額10,200円　×　９ヶ月</t>
    <rPh sb="0" eb="2">
      <t>ゲツガク</t>
    </rPh>
    <rPh sb="8" eb="9">
      <t>エン</t>
    </rPh>
    <rPh sb="14" eb="15">
      <t>ゲツ</t>
    </rPh>
    <phoneticPr fontId="2"/>
  </si>
  <si>
    <t>平日（時間給×1.25倍）　×　月10 ｈ　×　12ヶ月</t>
    <rPh sb="0" eb="2">
      <t>ヘイジツ</t>
    </rPh>
    <rPh sb="3" eb="6">
      <t>ジカンキュウ</t>
    </rPh>
    <rPh sb="11" eb="12">
      <t>バイ</t>
    </rPh>
    <rPh sb="16" eb="17">
      <t>ツキ</t>
    </rPh>
    <phoneticPr fontId="1"/>
  </si>
  <si>
    <t>平日（時間給×1.25倍）　×　月10ｈ　×　９ヶ月</t>
    <rPh sb="0" eb="2">
      <t>ヘイジツ</t>
    </rPh>
    <rPh sb="3" eb="6">
      <t>ジカンキュウ</t>
    </rPh>
    <rPh sb="11" eb="12">
      <t>バイ</t>
    </rPh>
    <rPh sb="16" eb="17">
      <t>ツキ</t>
    </rPh>
    <phoneticPr fontId="1"/>
  </si>
  <si>
    <t>平日（時間給×1.25倍）　×　月10ｈ　×　12ヶ月</t>
    <rPh sb="0" eb="2">
      <t>ヘイジツ</t>
    </rPh>
    <rPh sb="3" eb="6">
      <t>ジカンキュウ</t>
    </rPh>
    <rPh sb="11" eb="12">
      <t>バイ</t>
    </rPh>
    <rPh sb="16" eb="17">
      <t>ツキ</t>
    </rPh>
    <phoneticPr fontId="1"/>
  </si>
  <si>
    <t>月額70,000円　×　12ヶ月</t>
    <rPh sb="0" eb="2">
      <t>ゲツガク</t>
    </rPh>
    <rPh sb="8" eb="9">
      <t>エン</t>
    </rPh>
    <phoneticPr fontId="2"/>
  </si>
  <si>
    <t>月額70,000円　×　９ヶ月</t>
    <rPh sb="0" eb="2">
      <t>ゲツガク</t>
    </rPh>
    <rPh sb="8" eb="9">
      <t>エン</t>
    </rPh>
    <rPh sb="14" eb="15">
      <t>ゲツ</t>
    </rPh>
    <phoneticPr fontId="2"/>
  </si>
  <si>
    <t>月額15,000円　×　12ヶ月</t>
    <rPh sb="0" eb="2">
      <t>ゲツガク</t>
    </rPh>
    <rPh sb="8" eb="9">
      <t>エン</t>
    </rPh>
    <phoneticPr fontId="2"/>
  </si>
  <si>
    <t>月額20,000円（軽自動車）　×　１台　×　12ヶ月</t>
    <rPh sb="0" eb="2">
      <t>ゲツガク</t>
    </rPh>
    <rPh sb="8" eb="9">
      <t>エン</t>
    </rPh>
    <rPh sb="10" eb="14">
      <t>ケイジドウシャ</t>
    </rPh>
    <rPh sb="19" eb="20">
      <t>ダイ</t>
    </rPh>
    <phoneticPr fontId="2"/>
  </si>
  <si>
    <t>月額13,380円　×　４台　×　９ヶ月</t>
    <rPh sb="0" eb="2">
      <t>ゲツガク</t>
    </rPh>
    <rPh sb="8" eb="9">
      <t>エン</t>
    </rPh>
    <rPh sb="13" eb="14">
      <t>ダイ</t>
    </rPh>
    <rPh sb="19" eb="20">
      <t>ゲツ</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</si>
  <si>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</si>
  <si>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</si>
  <si>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</si>
  <si>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企業向け生涯現役支援セミナー</t>
    <rPh sb="3" eb="5">
      <t>キギョウ</t>
    </rPh>
    <rPh sb="5" eb="6">
      <t>ム</t>
    </rPh>
    <rPh sb="7" eb="9">
      <t>ショウガイ</t>
    </rPh>
    <rPh sb="9" eb="11">
      <t>ゲンエキ</t>
    </rPh>
    <rPh sb="11" eb="13">
      <t>シエン</t>
    </rPh>
    <phoneticPr fontId="2"/>
  </si>
  <si>
    <t>　④　求職者向け生涯現役支援セミナー</t>
    <rPh sb="3" eb="6">
      <t>キュウショクシャ</t>
    </rPh>
    <rPh sb="6" eb="7">
      <t>ム</t>
    </rPh>
    <rPh sb="8" eb="10">
      <t>ショウガイ</t>
    </rPh>
    <rPh sb="10" eb="12">
      <t>ゲンエキ</t>
    </rPh>
    <rPh sb="12" eb="14">
      <t>シエン</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</si>
  <si>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</si>
  <si>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</si>
  <si>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　④　地域魅力発信事業</t>
    <rPh sb="3" eb="5">
      <t>チイキ</t>
    </rPh>
    <rPh sb="5" eb="7">
      <t>ミリョク</t>
    </rPh>
    <rPh sb="7" eb="9">
      <t>ハッシン</t>
    </rPh>
    <rPh sb="9" eb="11">
      <t>ジギョウ</t>
    </rPh>
    <phoneticPr fontId="2"/>
  </si>
  <si>
    <t>　⑤　企業向け生涯現役支援セミナー</t>
    <rPh sb="3" eb="5">
      <t>キギョウ</t>
    </rPh>
    <rPh sb="5" eb="6">
      <t>ム</t>
    </rPh>
    <rPh sb="7" eb="9">
      <t>ショウガイ</t>
    </rPh>
    <rPh sb="9" eb="11">
      <t>ゲンエキ</t>
    </rPh>
    <rPh sb="11" eb="13">
      <t>シエン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</si>
  <si>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</si>
  <si>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</si>
  <si>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　⑧　職場見学会</t>
    <rPh sb="3" eb="5">
      <t>ショクバ</t>
    </rPh>
    <rPh sb="5" eb="8">
      <t>ケンガクカイ</t>
    </rPh>
    <phoneticPr fontId="2"/>
  </si>
  <si>
    <t>　⑨　個別相談</t>
    <rPh sb="3" eb="5">
      <t>コベツ</t>
    </rPh>
    <rPh sb="5" eb="7">
      <t>ソウダン</t>
    </rPh>
    <phoneticPr fontId="2"/>
  </si>
  <si>
    <t>81円　×　200部（大手企業高年齢職員300部）</t>
    <rPh sb="2" eb="3">
      <t>エン</t>
    </rPh>
    <rPh sb="9" eb="10">
      <t>ブ</t>
    </rPh>
    <rPh sb="11" eb="20">
      <t>オオテキギョウコウネンレイショクイン</t>
    </rPh>
    <rPh sb="23" eb="24">
      <t>ブ</t>
    </rPh>
    <phoneticPr fontId="2"/>
  </si>
  <si>
    <t>【仕様書－様式第４号】</t>
    <rPh sb="1" eb="4">
      <t>シヨウショ</t>
    </rPh>
    <rPh sb="5" eb="7">
      <t>ヨウシキ</t>
    </rPh>
    <rPh sb="7" eb="8">
      <t>ダイ</t>
    </rPh>
    <rPh sb="9" eb="10">
      <t>ゴウ</t>
    </rPh>
    <phoneticPr fontId="2"/>
  </si>
  <si>
    <t>合計額（「５」＋「６」）</t>
    <rPh sb="0" eb="2">
      <t>ゴウケイ</t>
    </rPh>
    <rPh sb="2" eb="3">
      <t>ガク</t>
    </rPh>
    <phoneticPr fontId="1"/>
  </si>
  <si>
    <t>　②　事業推進者</t>
    <rPh sb="3" eb="5">
      <t>ジギョウ</t>
    </rPh>
    <rPh sb="5" eb="7">
      <t>スイシン</t>
    </rPh>
    <rPh sb="7" eb="8">
      <t>シャ</t>
    </rPh>
    <phoneticPr fontId="2"/>
  </si>
  <si>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</si>
  <si>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　③　事業推進者</t>
    <rPh sb="3" eb="5">
      <t>ジギョウ</t>
    </rPh>
    <rPh sb="5" eb="7">
      <t>スイシン</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</si>
</sst>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0" fontId="4" fillId="0" borderId="0" xfId="0" applyNumberFormat="1" applyFont="1" applyAlignment="1">
      <alignment horizontal="center" vertical="center"/>
    </xf>
    <xf numFmtId="0" fontId="5" fillId="0" borderId="0" xfId="0" applyNumberFormat="1" applyFont="1">
      <alignmen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NumberFormat="1"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Fill="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Fill="1" applyBorder="1" applyAlignment="1">
      <alignment vertical="center" shrinkToFit="1"/>
    </xf>
    <xf numFmtId="0" fontId="12" fillId="0" borderId="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vertical="center"/>
    </xf>
    <xf numFmtId="38" fontId="12" fillId="0" borderId="31" xfId="1" applyNumberFormat="1" applyFont="1" applyFill="1" applyBorder="1" applyAlignment="1">
      <alignment vertical="center"/>
    </xf>
    <xf numFmtId="0" fontId="12" fillId="0" borderId="23" xfId="0" applyFont="1" applyFill="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Fill="1" applyBorder="1" applyAlignment="1">
      <alignment vertical="center" shrinkToFit="1"/>
    </xf>
    <xf numFmtId="0" fontId="12" fillId="0" borderId="8" xfId="0" applyFont="1" applyFill="1" applyBorder="1" applyAlignment="1">
      <alignment horizontal="center" vertical="center"/>
    </xf>
    <xf numFmtId="0" fontId="12" fillId="0" borderId="36" xfId="0" applyFont="1" applyFill="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Fill="1" applyBorder="1" applyAlignment="1">
      <alignment vertical="center" shrinkToFi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NumberFormat="1"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29" xfId="0" applyFont="1" applyFill="1" applyBorder="1">
      <alignment vertical="center"/>
    </xf>
    <xf numFmtId="177" fontId="12" fillId="0" borderId="30" xfId="0" applyNumberFormat="1" applyFont="1" applyFill="1" applyBorder="1">
      <alignment vertical="center"/>
    </xf>
    <xf numFmtId="38" fontId="12" fillId="0" borderId="31" xfId="1" applyFont="1" applyFill="1" applyBorder="1">
      <alignment vertical="center"/>
    </xf>
    <xf numFmtId="0" fontId="12" fillId="0" borderId="32" xfId="0" applyNumberFormat="1" applyFont="1" applyFill="1" applyBorder="1">
      <alignment vertical="center"/>
    </xf>
    <xf numFmtId="0" fontId="13" fillId="0" borderId="29" xfId="0" applyFont="1" applyFill="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NumberFormat="1" applyFont="1" applyFill="1" applyBorder="1">
      <alignment vertical="center"/>
    </xf>
    <xf numFmtId="0" fontId="13" fillId="4" borderId="29" xfId="0" applyFont="1" applyFill="1" applyBorder="1">
      <alignment vertical="center"/>
    </xf>
    <xf numFmtId="0" fontId="12" fillId="0" borderId="48" xfId="0" applyFont="1" applyFill="1" applyBorder="1">
      <alignment vertical="center"/>
    </xf>
    <xf numFmtId="177" fontId="12" fillId="0" borderId="49" xfId="0" applyNumberFormat="1" applyFont="1" applyFill="1" applyBorder="1">
      <alignment vertical="center"/>
    </xf>
    <xf numFmtId="38" fontId="12" fillId="0" borderId="50" xfId="1" applyFont="1" applyFill="1" applyBorder="1">
      <alignment vertical="center"/>
    </xf>
    <xf numFmtId="0" fontId="12" fillId="0" borderId="51" xfId="0" applyNumberFormat="1" applyFont="1" applyFill="1" applyBorder="1">
      <alignment vertical="center"/>
    </xf>
    <xf numFmtId="0" fontId="13" fillId="0" borderId="48" xfId="0" applyFont="1" applyFill="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NumberFormat="1"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NumberFormat="1" applyFont="1" applyFill="1" applyBorder="1">
      <alignment vertical="center"/>
    </xf>
    <xf numFmtId="0" fontId="12" fillId="0" borderId="23" xfId="0" applyFont="1" applyFill="1" applyBorder="1">
      <alignment vertical="center"/>
    </xf>
    <xf numFmtId="177" fontId="12" fillId="0" borderId="21" xfId="0" applyNumberFormat="1" applyFont="1" applyFill="1" applyBorder="1">
      <alignment vertical="center"/>
    </xf>
    <xf numFmtId="38" fontId="12" fillId="0" borderId="54" xfId="1" applyFont="1" applyFill="1" applyBorder="1">
      <alignment vertical="center"/>
    </xf>
    <xf numFmtId="0" fontId="12" fillId="0" borderId="54" xfId="0" applyNumberFormat="1" applyFont="1" applyFill="1" applyBorder="1">
      <alignment vertical="center"/>
    </xf>
    <xf numFmtId="0" fontId="13" fillId="0" borderId="23" xfId="0" applyFont="1" applyFill="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Fill="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Fill="1" applyBorder="1" applyAlignment="1">
      <alignment vertical="center" shrinkToFit="1"/>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8" xfId="0" applyFont="1" applyFill="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Fill="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Fill="1" applyBorder="1" applyAlignment="1">
      <alignment vertical="center" shrinkToFit="1"/>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BF16-8BFD-4164-988D-0F741F86B7E8}">
  <sheetPr>
    <pageSetUpPr fitToPage="1"/>
  </sheetPr>
  <dimension ref="A1:H11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B7+B20+B32</f>
        <v>5080</v>
      </c>
      <c r="C6" s="144"/>
      <c r="D6" s="145"/>
      <c r="E6" s="31"/>
      <c r="F6" s="25"/>
      <c r="G6" s="26"/>
    </row>
    <row r="7" spans="1:7" x14ac:dyDescent="0.4">
      <c r="A7" s="43" t="s">
        <v>16</v>
      </c>
      <c r="B7" s="44">
        <f>SUM(B8:B19)</f>
        <v>2700</v>
      </c>
      <c r="C7" s="45"/>
      <c r="D7" s="45"/>
      <c r="E7" s="46"/>
      <c r="F7" s="47" t="s">
        <v>11</v>
      </c>
      <c r="G7" s="48"/>
    </row>
    <row r="8" spans="1:7" x14ac:dyDescent="0.4">
      <c r="A8" s="49" t="s">
        <v>17</v>
      </c>
      <c r="B8" s="50">
        <f>ROUNDUP(C8*D8/1000,0)</f>
        <v>1800</v>
      </c>
      <c r="C8" s="51">
        <v>200000</v>
      </c>
      <c r="D8" s="52">
        <v>9</v>
      </c>
      <c r="E8" s="53" t="s">
        <v>82</v>
      </c>
      <c r="F8" s="54"/>
      <c r="G8" s="55"/>
    </row>
    <row r="9" spans="1:7" x14ac:dyDescent="0.4">
      <c r="A9" s="49" t="s">
        <v>67</v>
      </c>
      <c r="B9" s="50">
        <f>ROUNDUP(C9*D9/1000,0)</f>
        <v>420</v>
      </c>
      <c r="C9" s="51">
        <f>C8</f>
        <v>200000</v>
      </c>
      <c r="D9" s="52">
        <v>2.1</v>
      </c>
      <c r="E9" s="53" t="s">
        <v>68</v>
      </c>
      <c r="F9" s="54"/>
      <c r="G9" s="55"/>
    </row>
    <row r="10" spans="1:7" x14ac:dyDescent="0.4">
      <c r="A10" s="49" t="s">
        <v>19</v>
      </c>
      <c r="B10" s="50">
        <f t="shared" ref="B10:B31" si="0">ROUNDUP(C10*D10/1000,0)</f>
        <v>128</v>
      </c>
      <c r="C10" s="51">
        <f>C8/22/8*1.25*10</f>
        <v>14204.545454545452</v>
      </c>
      <c r="D10" s="52">
        <v>9</v>
      </c>
      <c r="E10" s="53" t="s">
        <v>168</v>
      </c>
      <c r="F10" s="54"/>
      <c r="G10" s="55"/>
    </row>
    <row r="11" spans="1:7" x14ac:dyDescent="0.4">
      <c r="A11" s="49" t="s">
        <v>20</v>
      </c>
      <c r="B11" s="50">
        <f t="shared" si="0"/>
        <v>90</v>
      </c>
      <c r="C11" s="51">
        <f>C8*0.05</f>
        <v>10000</v>
      </c>
      <c r="D11" s="52">
        <v>9</v>
      </c>
      <c r="E11" s="53" t="s">
        <v>83</v>
      </c>
      <c r="F11" s="54"/>
      <c r="G11" s="55"/>
    </row>
    <row r="12" spans="1:7" x14ac:dyDescent="0.4">
      <c r="A12" s="49" t="s">
        <v>21</v>
      </c>
      <c r="B12" s="50">
        <f t="shared" si="0"/>
        <v>17</v>
      </c>
      <c r="C12" s="51">
        <f>C8*0.00895</f>
        <v>1790</v>
      </c>
      <c r="D12" s="52">
        <v>9</v>
      </c>
      <c r="E12" s="53" t="s">
        <v>84</v>
      </c>
      <c r="F12" s="54"/>
      <c r="G12" s="55"/>
    </row>
    <row r="13" spans="1:7" x14ac:dyDescent="0.4">
      <c r="A13" s="49" t="s">
        <v>22</v>
      </c>
      <c r="B13" s="50">
        <f t="shared" si="0"/>
        <v>7</v>
      </c>
      <c r="C13" s="51">
        <f>C8*0.0036</f>
        <v>720</v>
      </c>
      <c r="D13" s="52">
        <v>9</v>
      </c>
      <c r="E13" s="53" t="s">
        <v>85</v>
      </c>
      <c r="F13" s="54"/>
      <c r="G13" s="55"/>
    </row>
    <row r="14" spans="1:7" x14ac:dyDescent="0.4">
      <c r="A14" s="49" t="s">
        <v>23</v>
      </c>
      <c r="B14" s="50">
        <f t="shared" si="0"/>
        <v>165</v>
      </c>
      <c r="C14" s="51">
        <f>C8*0.0915</f>
        <v>18300</v>
      </c>
      <c r="D14" s="52">
        <v>9</v>
      </c>
      <c r="E14" s="53" t="s">
        <v>86</v>
      </c>
      <c r="F14" s="54"/>
      <c r="G14" s="55"/>
    </row>
    <row r="15" spans="1:7" x14ac:dyDescent="0.4">
      <c r="A15" s="49" t="s">
        <v>24</v>
      </c>
      <c r="B15" s="50">
        <f t="shared" si="0"/>
        <v>11</v>
      </c>
      <c r="C15" s="51">
        <f>C8*0.006</f>
        <v>1200</v>
      </c>
      <c r="D15" s="52">
        <v>9</v>
      </c>
      <c r="E15" s="53" t="s">
        <v>87</v>
      </c>
      <c r="F15" s="54"/>
      <c r="G15" s="55"/>
    </row>
    <row r="16" spans="1:7" x14ac:dyDescent="0.4">
      <c r="A16" s="49" t="s">
        <v>25</v>
      </c>
      <c r="B16" s="50">
        <f t="shared" si="0"/>
        <v>6</v>
      </c>
      <c r="C16" s="51">
        <f>C8*0.003</f>
        <v>600</v>
      </c>
      <c r="D16" s="52">
        <v>9</v>
      </c>
      <c r="E16" s="53" t="s">
        <v>88</v>
      </c>
      <c r="F16" s="54"/>
      <c r="G16" s="55"/>
    </row>
    <row r="17" spans="1:7" x14ac:dyDescent="0.4">
      <c r="A17" s="56" t="s">
        <v>26</v>
      </c>
      <c r="B17" s="50">
        <f t="shared" si="0"/>
        <v>1</v>
      </c>
      <c r="C17" s="57">
        <f>C8*0.00002</f>
        <v>4</v>
      </c>
      <c r="D17" s="52">
        <v>9</v>
      </c>
      <c r="E17" s="53" t="s">
        <v>89</v>
      </c>
      <c r="F17" s="54"/>
      <c r="G17" s="55"/>
    </row>
    <row r="18" spans="1:7" x14ac:dyDescent="0.4">
      <c r="A18" s="49" t="s">
        <v>27</v>
      </c>
      <c r="B18" s="50">
        <f t="shared" si="0"/>
        <v>45</v>
      </c>
      <c r="C18" s="51">
        <v>5000</v>
      </c>
      <c r="D18" s="52">
        <v>9</v>
      </c>
      <c r="E18" s="53" t="s">
        <v>90</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1190</v>
      </c>
      <c r="C20" s="114"/>
      <c r="D20" s="115"/>
      <c r="E20" s="116"/>
      <c r="F20" s="117" t="s">
        <v>11</v>
      </c>
      <c r="G20" s="118"/>
    </row>
    <row r="21" spans="1:7" x14ac:dyDescent="0.4">
      <c r="A21" s="49" t="s">
        <v>17</v>
      </c>
      <c r="B21" s="50">
        <f t="shared" si="0"/>
        <v>810</v>
      </c>
      <c r="C21" s="51">
        <v>90000</v>
      </c>
      <c r="D21" s="52">
        <v>9</v>
      </c>
      <c r="E21" s="53" t="s">
        <v>91</v>
      </c>
      <c r="F21" s="54"/>
      <c r="G21" s="55"/>
    </row>
    <row r="22" spans="1:7" x14ac:dyDescent="0.4">
      <c r="A22" s="49" t="s">
        <v>67</v>
      </c>
      <c r="B22" s="50">
        <f>ROUNDUP(C22*D22/1000,0)</f>
        <v>189</v>
      </c>
      <c r="C22" s="51">
        <f>C21</f>
        <v>90000</v>
      </c>
      <c r="D22" s="52">
        <v>2.1</v>
      </c>
      <c r="E22" s="53" t="s">
        <v>75</v>
      </c>
      <c r="F22" s="54"/>
      <c r="G22" s="55"/>
    </row>
    <row r="23" spans="1:7" x14ac:dyDescent="0.4">
      <c r="A23" s="49" t="s">
        <v>20</v>
      </c>
      <c r="B23" s="50">
        <f t="shared" si="0"/>
        <v>41</v>
      </c>
      <c r="C23" s="51">
        <f>C21*0.05</f>
        <v>4500</v>
      </c>
      <c r="D23" s="52">
        <v>9</v>
      </c>
      <c r="E23" s="53" t="s">
        <v>92</v>
      </c>
      <c r="F23" s="54"/>
      <c r="G23" s="55"/>
    </row>
    <row r="24" spans="1:7" x14ac:dyDescent="0.4">
      <c r="A24" s="49" t="s">
        <v>21</v>
      </c>
      <c r="B24" s="50">
        <f t="shared" si="0"/>
        <v>8</v>
      </c>
      <c r="C24" s="51">
        <f>C21*0.00895</f>
        <v>805.5</v>
      </c>
      <c r="D24" s="52">
        <v>9</v>
      </c>
      <c r="E24" s="53" t="s">
        <v>93</v>
      </c>
      <c r="F24" s="54"/>
      <c r="G24" s="55"/>
    </row>
    <row r="25" spans="1:7" x14ac:dyDescent="0.4">
      <c r="A25" s="49" t="s">
        <v>22</v>
      </c>
      <c r="B25" s="50">
        <f t="shared" si="0"/>
        <v>3</v>
      </c>
      <c r="C25" s="51">
        <f>C21*0.0036</f>
        <v>324</v>
      </c>
      <c r="D25" s="52">
        <v>9</v>
      </c>
      <c r="E25" s="53" t="s">
        <v>94</v>
      </c>
      <c r="F25" s="54"/>
      <c r="G25" s="55"/>
    </row>
    <row r="26" spans="1:7" x14ac:dyDescent="0.4">
      <c r="A26" s="49" t="s">
        <v>23</v>
      </c>
      <c r="B26" s="50">
        <f t="shared" si="0"/>
        <v>75</v>
      </c>
      <c r="C26" s="51">
        <f>C21*0.0915</f>
        <v>8235</v>
      </c>
      <c r="D26" s="52">
        <v>9</v>
      </c>
      <c r="E26" s="53" t="s">
        <v>95</v>
      </c>
      <c r="F26" s="54"/>
      <c r="G26" s="55"/>
    </row>
    <row r="27" spans="1:7" x14ac:dyDescent="0.4">
      <c r="A27" s="49" t="s">
        <v>24</v>
      </c>
      <c r="B27" s="50">
        <f t="shared" si="0"/>
        <v>5</v>
      </c>
      <c r="C27" s="51">
        <f>C21*0.006</f>
        <v>540</v>
      </c>
      <c r="D27" s="52">
        <v>9</v>
      </c>
      <c r="E27" s="53" t="s">
        <v>96</v>
      </c>
      <c r="F27" s="54"/>
      <c r="G27" s="55"/>
    </row>
    <row r="28" spans="1:7" x14ac:dyDescent="0.4">
      <c r="A28" s="49" t="s">
        <v>25</v>
      </c>
      <c r="B28" s="50">
        <f t="shared" si="0"/>
        <v>3</v>
      </c>
      <c r="C28" s="51">
        <f>C21*0.003</f>
        <v>270</v>
      </c>
      <c r="D28" s="52">
        <v>9</v>
      </c>
      <c r="E28" s="53" t="s">
        <v>97</v>
      </c>
      <c r="F28" s="54"/>
      <c r="G28" s="55"/>
    </row>
    <row r="29" spans="1:7" x14ac:dyDescent="0.4">
      <c r="A29" s="56" t="s">
        <v>26</v>
      </c>
      <c r="B29" s="50">
        <f t="shared" si="0"/>
        <v>1</v>
      </c>
      <c r="C29" s="57">
        <f>C21*0.00002</f>
        <v>1.8</v>
      </c>
      <c r="D29" s="52">
        <v>9</v>
      </c>
      <c r="E29" s="53" t="s">
        <v>98</v>
      </c>
      <c r="F29" s="54"/>
      <c r="G29" s="55"/>
    </row>
    <row r="30" spans="1:7" x14ac:dyDescent="0.4">
      <c r="A30" s="49" t="s">
        <v>27</v>
      </c>
      <c r="B30" s="50">
        <f t="shared" si="0"/>
        <v>45</v>
      </c>
      <c r="C30" s="51">
        <v>5000</v>
      </c>
      <c r="D30" s="52">
        <v>9</v>
      </c>
      <c r="E30" s="53" t="s">
        <v>90</v>
      </c>
      <c r="F30" s="54"/>
      <c r="G30" s="55"/>
    </row>
    <row r="31" spans="1:7" x14ac:dyDescent="0.4">
      <c r="A31" s="126" t="s">
        <v>28</v>
      </c>
      <c r="B31" s="65">
        <f t="shared" si="0"/>
        <v>10</v>
      </c>
      <c r="C31" s="66">
        <v>9200</v>
      </c>
      <c r="D31" s="67">
        <v>1</v>
      </c>
      <c r="E31" s="68" t="s">
        <v>13</v>
      </c>
      <c r="F31" s="69"/>
      <c r="G31" s="70"/>
    </row>
    <row r="32" spans="1:7" x14ac:dyDescent="0.4">
      <c r="A32" s="43" t="s">
        <v>193</v>
      </c>
      <c r="B32" s="127">
        <f>SUM(B33:B43)</f>
        <v>1190</v>
      </c>
      <c r="C32" s="128"/>
      <c r="D32" s="129"/>
      <c r="E32" s="130"/>
      <c r="F32" s="47" t="s">
        <v>11</v>
      </c>
      <c r="G32" s="75"/>
    </row>
    <row r="33" spans="1:7" x14ac:dyDescent="0.4">
      <c r="A33" s="49" t="s">
        <v>17</v>
      </c>
      <c r="B33" s="50">
        <f t="shared" ref="B33" si="1">ROUNDUP(C33*D33/1000,0)</f>
        <v>810</v>
      </c>
      <c r="C33" s="51">
        <v>90000</v>
      </c>
      <c r="D33" s="52">
        <v>9</v>
      </c>
      <c r="E33" s="53" t="s">
        <v>91</v>
      </c>
      <c r="F33" s="54"/>
      <c r="G33" s="55"/>
    </row>
    <row r="34" spans="1:7" x14ac:dyDescent="0.4">
      <c r="A34" s="49" t="s">
        <v>67</v>
      </c>
      <c r="B34" s="50">
        <f>ROUNDUP(C34*D34/1000,0)</f>
        <v>189</v>
      </c>
      <c r="C34" s="51">
        <f>C33</f>
        <v>90000</v>
      </c>
      <c r="D34" s="52">
        <v>2.1</v>
      </c>
      <c r="E34" s="53" t="s">
        <v>75</v>
      </c>
      <c r="F34" s="54"/>
      <c r="G34" s="55"/>
    </row>
    <row r="35" spans="1:7" x14ac:dyDescent="0.4">
      <c r="A35" s="49" t="s">
        <v>20</v>
      </c>
      <c r="B35" s="50">
        <f t="shared" ref="B35:B43" si="2">ROUNDUP(C35*D35/1000,0)</f>
        <v>41</v>
      </c>
      <c r="C35" s="51">
        <f>C33*0.05</f>
        <v>4500</v>
      </c>
      <c r="D35" s="52">
        <v>9</v>
      </c>
      <c r="E35" s="53" t="s">
        <v>92</v>
      </c>
      <c r="F35" s="54"/>
      <c r="G35" s="55"/>
    </row>
    <row r="36" spans="1:7" x14ac:dyDescent="0.4">
      <c r="A36" s="49" t="s">
        <v>21</v>
      </c>
      <c r="B36" s="50">
        <f t="shared" si="2"/>
        <v>8</v>
      </c>
      <c r="C36" s="51">
        <f>C33*0.00895</f>
        <v>805.5</v>
      </c>
      <c r="D36" s="52">
        <v>9</v>
      </c>
      <c r="E36" s="53" t="s">
        <v>93</v>
      </c>
      <c r="F36" s="54"/>
      <c r="G36" s="55"/>
    </row>
    <row r="37" spans="1:7" x14ac:dyDescent="0.4">
      <c r="A37" s="49" t="s">
        <v>22</v>
      </c>
      <c r="B37" s="50">
        <f t="shared" si="2"/>
        <v>3</v>
      </c>
      <c r="C37" s="51">
        <f>C33*0.0036</f>
        <v>324</v>
      </c>
      <c r="D37" s="52">
        <v>9</v>
      </c>
      <c r="E37" s="53" t="s">
        <v>94</v>
      </c>
      <c r="F37" s="54"/>
      <c r="G37" s="55"/>
    </row>
    <row r="38" spans="1:7" x14ac:dyDescent="0.4">
      <c r="A38" s="49" t="s">
        <v>23</v>
      </c>
      <c r="B38" s="50">
        <f t="shared" si="2"/>
        <v>75</v>
      </c>
      <c r="C38" s="51">
        <f>C33*0.0915</f>
        <v>8235</v>
      </c>
      <c r="D38" s="52">
        <v>9</v>
      </c>
      <c r="E38" s="53" t="s">
        <v>95</v>
      </c>
      <c r="F38" s="54"/>
      <c r="G38" s="55"/>
    </row>
    <row r="39" spans="1:7" x14ac:dyDescent="0.4">
      <c r="A39" s="49" t="s">
        <v>24</v>
      </c>
      <c r="B39" s="50">
        <f t="shared" si="2"/>
        <v>5</v>
      </c>
      <c r="C39" s="51">
        <f>C33*0.006</f>
        <v>540</v>
      </c>
      <c r="D39" s="52">
        <v>9</v>
      </c>
      <c r="E39" s="53" t="s">
        <v>96</v>
      </c>
      <c r="F39" s="54"/>
      <c r="G39" s="55"/>
    </row>
    <row r="40" spans="1:7" x14ac:dyDescent="0.4">
      <c r="A40" s="49" t="s">
        <v>25</v>
      </c>
      <c r="B40" s="50">
        <f t="shared" si="2"/>
        <v>3</v>
      </c>
      <c r="C40" s="51">
        <f>C33*0.003</f>
        <v>270</v>
      </c>
      <c r="D40" s="52">
        <v>9</v>
      </c>
      <c r="E40" s="53" t="s">
        <v>97</v>
      </c>
      <c r="F40" s="54"/>
      <c r="G40" s="55"/>
    </row>
    <row r="41" spans="1:7" x14ac:dyDescent="0.4">
      <c r="A41" s="56" t="s">
        <v>26</v>
      </c>
      <c r="B41" s="50">
        <f t="shared" si="2"/>
        <v>1</v>
      </c>
      <c r="C41" s="57">
        <f>C33*0.00002</f>
        <v>1.8</v>
      </c>
      <c r="D41" s="52">
        <v>9</v>
      </c>
      <c r="E41" s="53" t="s">
        <v>98</v>
      </c>
      <c r="F41" s="54"/>
      <c r="G41" s="55"/>
    </row>
    <row r="42" spans="1:7" x14ac:dyDescent="0.4">
      <c r="A42" s="49" t="s">
        <v>27</v>
      </c>
      <c r="B42" s="50">
        <f t="shared" si="2"/>
        <v>45</v>
      </c>
      <c r="C42" s="51">
        <v>5000</v>
      </c>
      <c r="D42" s="52">
        <v>9</v>
      </c>
      <c r="E42" s="53" t="s">
        <v>90</v>
      </c>
      <c r="F42" s="54"/>
      <c r="G42" s="55"/>
    </row>
    <row r="43" spans="1:7" x14ac:dyDescent="0.4">
      <c r="A43" s="58" t="s">
        <v>28</v>
      </c>
      <c r="B43" s="65">
        <f t="shared" si="2"/>
        <v>10</v>
      </c>
      <c r="C43" s="66">
        <v>9200</v>
      </c>
      <c r="D43" s="67">
        <v>1</v>
      </c>
      <c r="E43" s="68" t="s">
        <v>13</v>
      </c>
      <c r="F43" s="69"/>
      <c r="G43" s="70"/>
    </row>
    <row r="44" spans="1:7" x14ac:dyDescent="0.4">
      <c r="A44" s="16" t="s">
        <v>4</v>
      </c>
      <c r="B44" s="17">
        <f>B45+B48+B54+B58+B61</f>
        <v>2312</v>
      </c>
      <c r="C44" s="141"/>
      <c r="D44" s="142"/>
      <c r="E44" s="24"/>
      <c r="F44" s="25"/>
      <c r="G44" s="26"/>
    </row>
    <row r="45" spans="1:7" x14ac:dyDescent="0.4">
      <c r="A45" s="71" t="s">
        <v>14</v>
      </c>
      <c r="B45" s="72">
        <f>SUM(B46:B47)</f>
        <v>80</v>
      </c>
      <c r="C45" s="73"/>
      <c r="D45" s="74"/>
      <c r="E45" s="71"/>
      <c r="F45" s="47"/>
      <c r="G45" s="75"/>
    </row>
    <row r="46" spans="1:7" x14ac:dyDescent="0.4">
      <c r="A46" s="49" t="s">
        <v>29</v>
      </c>
      <c r="B46" s="50">
        <f>ROUNDUP(C46*D46/1000,0)</f>
        <v>40</v>
      </c>
      <c r="C46" s="51">
        <v>39810</v>
      </c>
      <c r="D46" s="52">
        <v>1</v>
      </c>
      <c r="E46" s="53" t="s">
        <v>15</v>
      </c>
      <c r="F46" s="54"/>
      <c r="G46" s="55"/>
    </row>
    <row r="47" spans="1:7" x14ac:dyDescent="0.4">
      <c r="A47" s="49" t="s">
        <v>30</v>
      </c>
      <c r="B47" s="50">
        <f>ROUNDUP(C47*D47/1000,0)</f>
        <v>40</v>
      </c>
      <c r="C47" s="51">
        <v>39810</v>
      </c>
      <c r="D47" s="52">
        <v>1</v>
      </c>
      <c r="E47" s="53" t="s">
        <v>31</v>
      </c>
      <c r="F47" s="54"/>
      <c r="G47" s="55"/>
    </row>
    <row r="48" spans="1:7" x14ac:dyDescent="0.4">
      <c r="A48" s="76" t="s">
        <v>69</v>
      </c>
      <c r="B48" s="77">
        <f>SUM(B49:B53)</f>
        <v>348</v>
      </c>
      <c r="C48" s="78"/>
      <c r="D48" s="79"/>
      <c r="E48" s="80"/>
      <c r="F48" s="81"/>
      <c r="G48" s="82"/>
    </row>
    <row r="49" spans="1:7" x14ac:dyDescent="0.4">
      <c r="A49" s="49" t="s">
        <v>43</v>
      </c>
      <c r="B49" s="50">
        <f t="shared" ref="B49:B63" si="3">ROUNDUP(C49*D49/1000,0)</f>
        <v>39</v>
      </c>
      <c r="C49" s="51">
        <v>38640</v>
      </c>
      <c r="D49" s="52">
        <v>1</v>
      </c>
      <c r="E49" s="53" t="s">
        <v>44</v>
      </c>
      <c r="F49" s="54"/>
      <c r="G49" s="55"/>
    </row>
    <row r="50" spans="1:7" x14ac:dyDescent="0.4">
      <c r="A50" s="49" t="s">
        <v>38</v>
      </c>
      <c r="B50" s="50">
        <f t="shared" si="3"/>
        <v>23</v>
      </c>
      <c r="C50" s="51">
        <v>2500</v>
      </c>
      <c r="D50" s="52">
        <v>9</v>
      </c>
      <c r="E50" s="53" t="s">
        <v>40</v>
      </c>
      <c r="F50" s="54"/>
      <c r="G50" s="55"/>
    </row>
    <row r="51" spans="1:7" x14ac:dyDescent="0.4">
      <c r="A51" s="49" t="s">
        <v>39</v>
      </c>
      <c r="B51" s="50">
        <f t="shared" si="3"/>
        <v>216</v>
      </c>
      <c r="C51" s="51">
        <v>24000</v>
      </c>
      <c r="D51" s="52">
        <v>9</v>
      </c>
      <c r="E51" s="53" t="s">
        <v>164</v>
      </c>
      <c r="F51" s="54"/>
      <c r="G51" s="55"/>
    </row>
    <row r="52" spans="1:7" x14ac:dyDescent="0.4">
      <c r="A52" s="49" t="s">
        <v>45</v>
      </c>
      <c r="B52" s="50">
        <f t="shared" si="3"/>
        <v>20</v>
      </c>
      <c r="C52" s="51">
        <v>20000</v>
      </c>
      <c r="D52" s="52">
        <v>1</v>
      </c>
      <c r="E52" s="53" t="s">
        <v>46</v>
      </c>
      <c r="F52" s="54"/>
      <c r="G52" s="55"/>
    </row>
    <row r="53" spans="1:7" x14ac:dyDescent="0.4">
      <c r="A53" s="49" t="s">
        <v>47</v>
      </c>
      <c r="B53" s="50">
        <f t="shared" si="3"/>
        <v>50</v>
      </c>
      <c r="C53" s="51">
        <v>5500</v>
      </c>
      <c r="D53" s="52">
        <v>9</v>
      </c>
      <c r="E53" s="53" t="s">
        <v>48</v>
      </c>
      <c r="F53" s="54"/>
      <c r="G53" s="55"/>
    </row>
    <row r="54" spans="1:7" x14ac:dyDescent="0.4">
      <c r="A54" s="76" t="s">
        <v>70</v>
      </c>
      <c r="B54" s="77">
        <f>SUM(B55:B57)</f>
        <v>754</v>
      </c>
      <c r="C54" s="78"/>
      <c r="D54" s="79"/>
      <c r="E54" s="80"/>
      <c r="F54" s="81"/>
      <c r="G54" s="82"/>
    </row>
    <row r="55" spans="1:7" x14ac:dyDescent="0.4">
      <c r="A55" s="49" t="s">
        <v>33</v>
      </c>
      <c r="B55" s="50">
        <f t="shared" si="3"/>
        <v>482</v>
      </c>
      <c r="C55" s="51">
        <v>13380</v>
      </c>
      <c r="D55" s="52">
        <v>36</v>
      </c>
      <c r="E55" s="53" t="s">
        <v>174</v>
      </c>
      <c r="F55" s="54"/>
      <c r="G55" s="55"/>
    </row>
    <row r="56" spans="1:7" x14ac:dyDescent="0.4">
      <c r="A56" s="49" t="s">
        <v>34</v>
      </c>
      <c r="B56" s="50">
        <f t="shared" si="3"/>
        <v>180</v>
      </c>
      <c r="C56" s="51">
        <v>20000</v>
      </c>
      <c r="D56" s="52">
        <v>9</v>
      </c>
      <c r="E56" s="53" t="s">
        <v>50</v>
      </c>
      <c r="F56" s="54"/>
      <c r="G56" s="55"/>
    </row>
    <row r="57" spans="1:7" x14ac:dyDescent="0.4">
      <c r="A57" s="83" t="s">
        <v>35</v>
      </c>
      <c r="B57" s="84">
        <f t="shared" si="3"/>
        <v>92</v>
      </c>
      <c r="C57" s="85">
        <v>10200</v>
      </c>
      <c r="D57" s="86">
        <v>9</v>
      </c>
      <c r="E57" s="87" t="s">
        <v>166</v>
      </c>
      <c r="F57" s="54"/>
      <c r="G57" s="55"/>
    </row>
    <row r="58" spans="1:7" x14ac:dyDescent="0.4">
      <c r="A58" s="88" t="s">
        <v>71</v>
      </c>
      <c r="B58" s="89">
        <f>SUM(B59:B60)</f>
        <v>900</v>
      </c>
      <c r="C58" s="90"/>
      <c r="D58" s="91"/>
      <c r="E58" s="92"/>
      <c r="F58" s="81"/>
      <c r="G58" s="82"/>
    </row>
    <row r="59" spans="1:7" x14ac:dyDescent="0.4">
      <c r="A59" s="93" t="s">
        <v>36</v>
      </c>
      <c r="B59" s="94">
        <f t="shared" si="3"/>
        <v>630</v>
      </c>
      <c r="C59" s="95">
        <v>70000</v>
      </c>
      <c r="D59" s="96">
        <v>9</v>
      </c>
      <c r="E59" s="97" t="s">
        <v>171</v>
      </c>
      <c r="F59" s="69"/>
      <c r="G59" s="70"/>
    </row>
    <row r="60" spans="1:7" x14ac:dyDescent="0.4">
      <c r="A60" s="93" t="s">
        <v>37</v>
      </c>
      <c r="B60" s="94">
        <f t="shared" si="3"/>
        <v>270</v>
      </c>
      <c r="C60" s="95">
        <v>30000</v>
      </c>
      <c r="D60" s="96">
        <v>9</v>
      </c>
      <c r="E60" s="97" t="s">
        <v>73</v>
      </c>
      <c r="F60" s="69"/>
      <c r="G60" s="70"/>
    </row>
    <row r="61" spans="1:7" x14ac:dyDescent="0.4">
      <c r="A61" s="98" t="s">
        <v>72</v>
      </c>
      <c r="B61" s="99">
        <f>SUM(B62:B63)</f>
        <v>230</v>
      </c>
      <c r="C61" s="100"/>
      <c r="D61" s="101"/>
      <c r="E61" s="102"/>
      <c r="F61" s="103"/>
      <c r="G61" s="104"/>
    </row>
    <row r="62" spans="1:7" x14ac:dyDescent="0.4">
      <c r="A62" s="93" t="s">
        <v>42</v>
      </c>
      <c r="B62" s="94">
        <f t="shared" si="3"/>
        <v>95</v>
      </c>
      <c r="C62" s="105">
        <v>10500</v>
      </c>
      <c r="D62" s="106">
        <v>9</v>
      </c>
      <c r="E62" s="97" t="s">
        <v>49</v>
      </c>
      <c r="F62" s="69"/>
      <c r="G62" s="70"/>
    </row>
    <row r="63" spans="1:7" x14ac:dyDescent="0.4">
      <c r="A63" s="107" t="s">
        <v>41</v>
      </c>
      <c r="B63" s="108">
        <f t="shared" si="3"/>
        <v>135</v>
      </c>
      <c r="C63" s="109">
        <v>15000</v>
      </c>
      <c r="D63" s="110">
        <v>9</v>
      </c>
      <c r="E63" s="111" t="s">
        <v>139</v>
      </c>
      <c r="F63" s="63"/>
      <c r="G63" s="64"/>
    </row>
    <row r="64" spans="1:7" x14ac:dyDescent="0.4">
      <c r="A64" s="16" t="s">
        <v>5</v>
      </c>
      <c r="B64" s="17">
        <f>SUM(B65+B86+B84+B80+B89+B94+B99+B104+B106)</f>
        <v>3179</v>
      </c>
      <c r="C64" s="141"/>
      <c r="D64" s="142"/>
      <c r="E64" s="24"/>
      <c r="F64" s="25"/>
      <c r="G64" s="26"/>
    </row>
    <row r="65" spans="1:7" x14ac:dyDescent="0.4">
      <c r="A65" s="71" t="s">
        <v>192</v>
      </c>
      <c r="B65" s="72">
        <f>SUM(B66:B79)</f>
        <v>2188</v>
      </c>
      <c r="C65" s="73"/>
      <c r="D65" s="74"/>
      <c r="E65" s="71"/>
      <c r="F65" s="47" t="s">
        <v>11</v>
      </c>
      <c r="G65" s="75"/>
    </row>
    <row r="66" spans="1:7" x14ac:dyDescent="0.4">
      <c r="A66" s="119" t="s">
        <v>17</v>
      </c>
      <c r="B66" s="120">
        <f t="shared" ref="B66" si="4">ROUNDUP(C66*D66/1000,0)</f>
        <v>1395</v>
      </c>
      <c r="C66" s="121">
        <v>155000</v>
      </c>
      <c r="D66" s="122">
        <v>9</v>
      </c>
      <c r="E66" s="123" t="s">
        <v>99</v>
      </c>
      <c r="F66" s="124"/>
      <c r="G66" s="125"/>
    </row>
    <row r="67" spans="1:7" x14ac:dyDescent="0.4">
      <c r="A67" s="49" t="s">
        <v>67</v>
      </c>
      <c r="B67" s="50">
        <f>ROUNDUP(C67*D67/1000,0)</f>
        <v>326</v>
      </c>
      <c r="C67" s="51">
        <f>C66</f>
        <v>155000</v>
      </c>
      <c r="D67" s="52">
        <v>2.1</v>
      </c>
      <c r="E67" s="53" t="s">
        <v>155</v>
      </c>
      <c r="F67" s="54"/>
      <c r="G67" s="55"/>
    </row>
    <row r="68" spans="1:7" x14ac:dyDescent="0.4">
      <c r="A68" s="49" t="s">
        <v>19</v>
      </c>
      <c r="B68" s="50">
        <f t="shared" ref="B68:B77" si="5">ROUNDUP(C68*D68/1000,0)</f>
        <v>100</v>
      </c>
      <c r="C68" s="51">
        <f>C66/22/8*1.25*10</f>
        <v>11008.522727272728</v>
      </c>
      <c r="D68" s="52">
        <v>9</v>
      </c>
      <c r="E68" s="53" t="s">
        <v>168</v>
      </c>
      <c r="F68" s="54"/>
      <c r="G68" s="55"/>
    </row>
    <row r="69" spans="1:7" x14ac:dyDescent="0.4">
      <c r="A69" s="49" t="s">
        <v>20</v>
      </c>
      <c r="B69" s="50">
        <f t="shared" si="5"/>
        <v>70</v>
      </c>
      <c r="C69" s="51">
        <f>C66*0.05</f>
        <v>7750</v>
      </c>
      <c r="D69" s="52">
        <v>9</v>
      </c>
      <c r="E69" s="53" t="s">
        <v>156</v>
      </c>
      <c r="F69" s="54"/>
      <c r="G69" s="55"/>
    </row>
    <row r="70" spans="1:7" x14ac:dyDescent="0.4">
      <c r="A70" s="49" t="s">
        <v>21</v>
      </c>
      <c r="B70" s="50">
        <f t="shared" si="5"/>
        <v>13</v>
      </c>
      <c r="C70" s="51">
        <f>C66*0.00895</f>
        <v>1387.25</v>
      </c>
      <c r="D70" s="52">
        <v>9</v>
      </c>
      <c r="E70" s="53" t="s">
        <v>157</v>
      </c>
      <c r="F70" s="54"/>
      <c r="G70" s="55"/>
    </row>
    <row r="71" spans="1:7" x14ac:dyDescent="0.4">
      <c r="A71" s="49" t="s">
        <v>22</v>
      </c>
      <c r="B71" s="50">
        <f t="shared" si="5"/>
        <v>6</v>
      </c>
      <c r="C71" s="51">
        <f>C66*0.0036</f>
        <v>558</v>
      </c>
      <c r="D71" s="52">
        <v>9</v>
      </c>
      <c r="E71" s="53" t="s">
        <v>158</v>
      </c>
      <c r="F71" s="54"/>
      <c r="G71" s="55"/>
    </row>
    <row r="72" spans="1:7" x14ac:dyDescent="0.4">
      <c r="A72" s="49" t="s">
        <v>23</v>
      </c>
      <c r="B72" s="50">
        <f t="shared" si="5"/>
        <v>128</v>
      </c>
      <c r="C72" s="51">
        <f>C66*0.0915</f>
        <v>14182.5</v>
      </c>
      <c r="D72" s="52">
        <v>9</v>
      </c>
      <c r="E72" s="53" t="s">
        <v>159</v>
      </c>
      <c r="F72" s="54"/>
      <c r="G72" s="55"/>
    </row>
    <row r="73" spans="1:7" x14ac:dyDescent="0.4">
      <c r="A73" s="49" t="s">
        <v>24</v>
      </c>
      <c r="B73" s="50">
        <f t="shared" si="5"/>
        <v>9</v>
      </c>
      <c r="C73" s="51">
        <f>C66*0.006</f>
        <v>930</v>
      </c>
      <c r="D73" s="52">
        <v>9</v>
      </c>
      <c r="E73" s="53" t="s">
        <v>160</v>
      </c>
      <c r="F73" s="54"/>
      <c r="G73" s="55"/>
    </row>
    <row r="74" spans="1:7" x14ac:dyDescent="0.4">
      <c r="A74" s="49" t="s">
        <v>25</v>
      </c>
      <c r="B74" s="50">
        <f t="shared" si="5"/>
        <v>5</v>
      </c>
      <c r="C74" s="51">
        <f>C66*0.003</f>
        <v>465</v>
      </c>
      <c r="D74" s="52">
        <v>9</v>
      </c>
      <c r="E74" s="53" t="s">
        <v>161</v>
      </c>
      <c r="F74" s="54"/>
      <c r="G74" s="55"/>
    </row>
    <row r="75" spans="1:7" x14ac:dyDescent="0.4">
      <c r="A75" s="56" t="s">
        <v>26</v>
      </c>
      <c r="B75" s="50">
        <f t="shared" si="5"/>
        <v>1</v>
      </c>
      <c r="C75" s="57">
        <f>C66*0.00002</f>
        <v>3.1</v>
      </c>
      <c r="D75" s="52">
        <v>9</v>
      </c>
      <c r="E75" s="53" t="s">
        <v>162</v>
      </c>
      <c r="F75" s="54"/>
      <c r="G75" s="55"/>
    </row>
    <row r="76" spans="1:7" x14ac:dyDescent="0.4">
      <c r="A76" s="49" t="s">
        <v>27</v>
      </c>
      <c r="B76" s="50">
        <f t="shared" si="5"/>
        <v>45</v>
      </c>
      <c r="C76" s="51">
        <v>5000</v>
      </c>
      <c r="D76" s="52">
        <v>9</v>
      </c>
      <c r="E76" s="53" t="s">
        <v>90</v>
      </c>
      <c r="F76" s="54"/>
      <c r="G76" s="55"/>
    </row>
    <row r="77" spans="1:7" x14ac:dyDescent="0.4">
      <c r="A77" s="126" t="s">
        <v>28</v>
      </c>
      <c r="B77" s="65">
        <f t="shared" si="5"/>
        <v>10</v>
      </c>
      <c r="C77" s="66">
        <v>9200</v>
      </c>
      <c r="D77" s="67">
        <v>1</v>
      </c>
      <c r="E77" s="68" t="s">
        <v>13</v>
      </c>
      <c r="F77" s="69"/>
      <c r="G77" s="70"/>
    </row>
    <row r="78" spans="1:7" x14ac:dyDescent="0.4">
      <c r="A78" s="49" t="s">
        <v>29</v>
      </c>
      <c r="B78" s="50">
        <f>ROUNDUP(C78*D78/1000,0)</f>
        <v>40</v>
      </c>
      <c r="C78" s="51">
        <v>39810</v>
      </c>
      <c r="D78" s="52">
        <v>1</v>
      </c>
      <c r="E78" s="53" t="s">
        <v>15</v>
      </c>
      <c r="F78" s="54"/>
      <c r="G78" s="55"/>
    </row>
    <row r="79" spans="1:7" x14ac:dyDescent="0.4">
      <c r="A79" s="58" t="s">
        <v>30</v>
      </c>
      <c r="B79" s="59">
        <f>ROUNDUP(C79*D79/1000,0)</f>
        <v>40</v>
      </c>
      <c r="C79" s="60">
        <v>39810</v>
      </c>
      <c r="D79" s="61">
        <v>1</v>
      </c>
      <c r="E79" s="62" t="s">
        <v>31</v>
      </c>
      <c r="F79" s="63"/>
      <c r="G79" s="64"/>
    </row>
    <row r="80" spans="1:7" x14ac:dyDescent="0.4">
      <c r="A80" s="43" t="s">
        <v>180</v>
      </c>
      <c r="B80" s="127">
        <f>SUM(B81:B83)</f>
        <v>458</v>
      </c>
      <c r="C80" s="128"/>
      <c r="D80" s="129"/>
      <c r="E80" s="130"/>
      <c r="F80" s="47"/>
      <c r="G80" s="75"/>
    </row>
    <row r="81" spans="1:7" x14ac:dyDescent="0.4">
      <c r="A81" s="119" t="s">
        <v>52</v>
      </c>
      <c r="B81" s="120">
        <f t="shared" ref="B81:B93" si="6">ROUNDUP(C81*D81/1000,0)</f>
        <v>98</v>
      </c>
      <c r="C81" s="121">
        <v>81</v>
      </c>
      <c r="D81" s="122">
        <v>1200</v>
      </c>
      <c r="E81" s="123" t="s">
        <v>175</v>
      </c>
      <c r="F81" s="124"/>
      <c r="G81" s="125"/>
    </row>
    <row r="82" spans="1:7" x14ac:dyDescent="0.4">
      <c r="A82" s="126" t="s">
        <v>53</v>
      </c>
      <c r="B82" s="65">
        <f t="shared" si="6"/>
        <v>252</v>
      </c>
      <c r="C82" s="66">
        <v>210</v>
      </c>
      <c r="D82" s="67">
        <v>1200</v>
      </c>
      <c r="E82" s="68" t="s">
        <v>176</v>
      </c>
      <c r="F82" s="69" t="s">
        <v>11</v>
      </c>
      <c r="G82" s="70"/>
    </row>
    <row r="83" spans="1:7" x14ac:dyDescent="0.4">
      <c r="A83" s="131" t="s">
        <v>77</v>
      </c>
      <c r="B83" s="137">
        <f t="shared" si="6"/>
        <v>108</v>
      </c>
      <c r="C83" s="132">
        <v>90</v>
      </c>
      <c r="D83" s="133">
        <v>1200</v>
      </c>
      <c r="E83" s="134" t="s">
        <v>177</v>
      </c>
      <c r="F83" s="135"/>
      <c r="G83" s="136"/>
    </row>
    <row r="84" spans="1:7" x14ac:dyDescent="0.4">
      <c r="A84" s="43" t="s">
        <v>181</v>
      </c>
      <c r="B84" s="127">
        <f>SUM(B85:B85)</f>
        <v>17</v>
      </c>
      <c r="C84" s="128"/>
      <c r="D84" s="129"/>
      <c r="E84" s="130"/>
      <c r="F84" s="47"/>
      <c r="G84" s="75"/>
    </row>
    <row r="85" spans="1:7" x14ac:dyDescent="0.4">
      <c r="A85" s="119" t="s">
        <v>52</v>
      </c>
      <c r="B85" s="120">
        <f t="shared" ref="B85" si="7">ROUNDUP(C85*D85/1000,0)</f>
        <v>17</v>
      </c>
      <c r="C85" s="121">
        <v>81</v>
      </c>
      <c r="D85" s="122">
        <v>200</v>
      </c>
      <c r="E85" s="123" t="s">
        <v>188</v>
      </c>
      <c r="F85" s="124"/>
      <c r="G85" s="125"/>
    </row>
    <row r="86" spans="1:7" x14ac:dyDescent="0.4">
      <c r="A86" s="43" t="s">
        <v>182</v>
      </c>
      <c r="B86" s="127">
        <f>SUM(B87:B88)</f>
        <v>135</v>
      </c>
      <c r="C86" s="128"/>
      <c r="D86" s="129"/>
      <c r="E86" s="130"/>
      <c r="F86" s="47"/>
      <c r="G86" s="75"/>
    </row>
    <row r="87" spans="1:7" x14ac:dyDescent="0.4">
      <c r="A87" s="131" t="s">
        <v>62</v>
      </c>
      <c r="B87" s="65">
        <f>ROUNDUP(C87*D87/1000,0)</f>
        <v>45</v>
      </c>
      <c r="C87" s="132">
        <v>5000</v>
      </c>
      <c r="D87" s="133">
        <v>9</v>
      </c>
      <c r="E87" s="134" t="s">
        <v>63</v>
      </c>
      <c r="F87" s="135"/>
      <c r="G87" s="136"/>
    </row>
    <row r="88" spans="1:7" x14ac:dyDescent="0.4">
      <c r="A88" s="58" t="s">
        <v>78</v>
      </c>
      <c r="B88" s="59">
        <f>ROUNDUP(C88*D88/1000,0)</f>
        <v>90</v>
      </c>
      <c r="C88" s="60">
        <v>10000</v>
      </c>
      <c r="D88" s="61">
        <v>9</v>
      </c>
      <c r="E88" s="62" t="s">
        <v>136</v>
      </c>
      <c r="F88" s="63"/>
      <c r="G88" s="64"/>
    </row>
    <row r="89" spans="1:7" x14ac:dyDescent="0.4">
      <c r="A89" s="43" t="s">
        <v>183</v>
      </c>
      <c r="B89" s="44">
        <f>SUM(B90:B94)</f>
        <v>122</v>
      </c>
      <c r="C89" s="128"/>
      <c r="D89" s="129"/>
      <c r="E89" s="130"/>
      <c r="F89" s="47"/>
      <c r="G89" s="75"/>
    </row>
    <row r="90" spans="1:7" x14ac:dyDescent="0.4">
      <c r="A90" s="49" t="s">
        <v>54</v>
      </c>
      <c r="B90" s="50">
        <f t="shared" si="6"/>
        <v>16</v>
      </c>
      <c r="C90" s="51">
        <v>7900</v>
      </c>
      <c r="D90" s="52">
        <v>2</v>
      </c>
      <c r="E90" s="53" t="s">
        <v>142</v>
      </c>
      <c r="F90" s="54"/>
      <c r="G90" s="55"/>
    </row>
    <row r="91" spans="1:7" x14ac:dyDescent="0.4">
      <c r="A91" s="49" t="s">
        <v>58</v>
      </c>
      <c r="B91" s="50">
        <f t="shared" si="6"/>
        <v>3</v>
      </c>
      <c r="C91" s="51">
        <v>1500</v>
      </c>
      <c r="D91" s="52">
        <v>2</v>
      </c>
      <c r="E91" s="53" t="s">
        <v>143</v>
      </c>
      <c r="F91" s="54"/>
      <c r="G91" s="55"/>
    </row>
    <row r="92" spans="1:7" x14ac:dyDescent="0.4">
      <c r="A92" s="49" t="s">
        <v>55</v>
      </c>
      <c r="B92" s="50">
        <f t="shared" si="6"/>
        <v>12</v>
      </c>
      <c r="C92" s="51">
        <v>6000</v>
      </c>
      <c r="D92" s="52">
        <v>2</v>
      </c>
      <c r="E92" s="53" t="s">
        <v>144</v>
      </c>
      <c r="F92" s="54"/>
      <c r="G92" s="55"/>
    </row>
    <row r="93" spans="1:7" x14ac:dyDescent="0.4">
      <c r="A93" s="49" t="s">
        <v>56</v>
      </c>
      <c r="B93" s="50">
        <f t="shared" si="6"/>
        <v>30</v>
      </c>
      <c r="C93" s="51">
        <v>1000</v>
      </c>
      <c r="D93" s="52">
        <v>30</v>
      </c>
      <c r="E93" s="53" t="s">
        <v>145</v>
      </c>
      <c r="F93" s="54"/>
      <c r="G93" s="55"/>
    </row>
    <row r="94" spans="1:7" x14ac:dyDescent="0.4">
      <c r="A94" s="43" t="s">
        <v>184</v>
      </c>
      <c r="B94" s="44">
        <f>SUM(B95:B98)</f>
        <v>61</v>
      </c>
      <c r="C94" s="128"/>
      <c r="D94" s="129"/>
      <c r="E94" s="130"/>
      <c r="F94" s="47"/>
      <c r="G94" s="75"/>
    </row>
    <row r="95" spans="1:7" x14ac:dyDescent="0.4">
      <c r="A95" s="49" t="s">
        <v>54</v>
      </c>
      <c r="B95" s="50">
        <f t="shared" ref="B95:B103" si="8">ROUNDUP(C95*D95/1000,0)</f>
        <v>16</v>
      </c>
      <c r="C95" s="51">
        <v>7900</v>
      </c>
      <c r="D95" s="52">
        <v>2</v>
      </c>
      <c r="E95" s="53" t="s">
        <v>142</v>
      </c>
      <c r="F95" s="54"/>
      <c r="G95" s="55"/>
    </row>
    <row r="96" spans="1:7" x14ac:dyDescent="0.4">
      <c r="A96" s="49" t="s">
        <v>58</v>
      </c>
      <c r="B96" s="50">
        <f t="shared" si="8"/>
        <v>3</v>
      </c>
      <c r="C96" s="51">
        <v>1500</v>
      </c>
      <c r="D96" s="52">
        <v>2</v>
      </c>
      <c r="E96" s="53" t="s">
        <v>143</v>
      </c>
      <c r="F96" s="54"/>
      <c r="G96" s="55"/>
    </row>
    <row r="97" spans="1:8" x14ac:dyDescent="0.4">
      <c r="A97" s="49" t="s">
        <v>55</v>
      </c>
      <c r="B97" s="50">
        <f t="shared" si="8"/>
        <v>12</v>
      </c>
      <c r="C97" s="51">
        <v>6000</v>
      </c>
      <c r="D97" s="52">
        <v>2</v>
      </c>
      <c r="E97" s="53" t="s">
        <v>144</v>
      </c>
      <c r="F97" s="54"/>
      <c r="G97" s="55"/>
    </row>
    <row r="98" spans="1:8" x14ac:dyDescent="0.4">
      <c r="A98" s="126" t="s">
        <v>56</v>
      </c>
      <c r="B98" s="65">
        <f t="shared" si="8"/>
        <v>30</v>
      </c>
      <c r="C98" s="66">
        <v>1000</v>
      </c>
      <c r="D98" s="67">
        <v>30</v>
      </c>
      <c r="E98" s="68" t="s">
        <v>145</v>
      </c>
      <c r="F98" s="69"/>
      <c r="G98" s="70"/>
    </row>
    <row r="99" spans="1:8" x14ac:dyDescent="0.4">
      <c r="A99" s="43" t="s">
        <v>185</v>
      </c>
      <c r="B99" s="127">
        <f>SUM(B100:B103)</f>
        <v>77</v>
      </c>
      <c r="C99" s="128"/>
      <c r="D99" s="129"/>
      <c r="E99" s="130"/>
      <c r="F99" s="47"/>
      <c r="G99" s="75"/>
    </row>
    <row r="100" spans="1:8" x14ac:dyDescent="0.4">
      <c r="A100" s="119" t="s">
        <v>55</v>
      </c>
      <c r="B100" s="65">
        <f t="shared" si="8"/>
        <v>40</v>
      </c>
      <c r="C100" s="121">
        <v>40000</v>
      </c>
      <c r="D100" s="122">
        <v>1</v>
      </c>
      <c r="E100" s="123" t="s">
        <v>140</v>
      </c>
      <c r="F100" s="124"/>
      <c r="G100" s="125"/>
    </row>
    <row r="101" spans="1:8" x14ac:dyDescent="0.4">
      <c r="A101" s="119" t="s">
        <v>129</v>
      </c>
      <c r="B101" s="65">
        <f t="shared" si="8"/>
        <v>10</v>
      </c>
      <c r="C101" s="121">
        <v>10000</v>
      </c>
      <c r="D101" s="122">
        <v>1</v>
      </c>
      <c r="E101" s="123" t="s">
        <v>133</v>
      </c>
      <c r="F101" s="124"/>
      <c r="G101" s="125"/>
    </row>
    <row r="102" spans="1:8" x14ac:dyDescent="0.4">
      <c r="A102" s="119" t="s">
        <v>130</v>
      </c>
      <c r="B102" s="65">
        <f t="shared" si="8"/>
        <v>17</v>
      </c>
      <c r="C102" s="121">
        <v>81</v>
      </c>
      <c r="D102" s="122">
        <v>200</v>
      </c>
      <c r="E102" s="123" t="s">
        <v>141</v>
      </c>
      <c r="F102" s="124"/>
      <c r="G102" s="125"/>
    </row>
    <row r="103" spans="1:8" x14ac:dyDescent="0.4">
      <c r="A103" s="119" t="s">
        <v>57</v>
      </c>
      <c r="B103" s="65">
        <f t="shared" si="8"/>
        <v>10</v>
      </c>
      <c r="C103" s="121">
        <v>10000</v>
      </c>
      <c r="D103" s="122">
        <v>1</v>
      </c>
      <c r="E103" s="123" t="s">
        <v>133</v>
      </c>
      <c r="F103" s="124"/>
      <c r="G103" s="125"/>
    </row>
    <row r="104" spans="1:8" x14ac:dyDescent="0.4">
      <c r="A104" s="43" t="s">
        <v>186</v>
      </c>
      <c r="B104" s="127">
        <f>SUM(B105:B105)</f>
        <v>8</v>
      </c>
      <c r="C104" s="128"/>
      <c r="D104" s="129"/>
      <c r="E104" s="130"/>
      <c r="F104" s="47"/>
      <c r="G104" s="75"/>
    </row>
    <row r="105" spans="1:8" x14ac:dyDescent="0.4">
      <c r="A105" s="119" t="s">
        <v>59</v>
      </c>
      <c r="B105" s="120">
        <f t="shared" ref="B105" si="9">ROUNDUP(C105*D105/1000,0)</f>
        <v>8</v>
      </c>
      <c r="C105" s="121">
        <v>7900</v>
      </c>
      <c r="D105" s="122">
        <v>1</v>
      </c>
      <c r="E105" s="123" t="s">
        <v>131</v>
      </c>
      <c r="F105" s="124"/>
      <c r="G105" s="125"/>
    </row>
    <row r="106" spans="1:8" x14ac:dyDescent="0.4">
      <c r="A106" s="43" t="s">
        <v>187</v>
      </c>
      <c r="B106" s="127">
        <f>SUM(B107:B108)</f>
        <v>113</v>
      </c>
      <c r="C106" s="128"/>
      <c r="D106" s="129"/>
      <c r="E106" s="130"/>
      <c r="F106" s="47"/>
      <c r="G106" s="75"/>
    </row>
    <row r="107" spans="1:8" x14ac:dyDescent="0.4">
      <c r="A107" s="49" t="s">
        <v>54</v>
      </c>
      <c r="B107" s="50">
        <f t="shared" ref="B107:B109" si="10">ROUNDUP(C107*D107/1000,0)</f>
        <v>95</v>
      </c>
      <c r="C107" s="51">
        <v>7900</v>
      </c>
      <c r="D107" s="52">
        <v>12</v>
      </c>
      <c r="E107" s="53" t="s">
        <v>124</v>
      </c>
      <c r="F107" s="124"/>
      <c r="G107" s="125"/>
    </row>
    <row r="108" spans="1:8" x14ac:dyDescent="0.4">
      <c r="A108" s="49" t="s">
        <v>58</v>
      </c>
      <c r="B108" s="50">
        <f t="shared" si="10"/>
        <v>18</v>
      </c>
      <c r="C108" s="51">
        <v>1500</v>
      </c>
      <c r="D108" s="52">
        <v>12</v>
      </c>
      <c r="E108" s="53" t="s">
        <v>123</v>
      </c>
      <c r="F108" s="54"/>
      <c r="G108" s="55"/>
    </row>
    <row r="109" spans="1:8" x14ac:dyDescent="0.4">
      <c r="A109" s="16" t="s">
        <v>8</v>
      </c>
      <c r="B109" s="17">
        <f t="shared" si="10"/>
        <v>0</v>
      </c>
      <c r="C109" s="27">
        <v>0</v>
      </c>
      <c r="D109" s="30">
        <v>0</v>
      </c>
      <c r="E109" s="16"/>
      <c r="F109" s="28"/>
      <c r="G109" s="29"/>
    </row>
    <row r="110" spans="1:8" x14ac:dyDescent="0.4">
      <c r="A110" s="22" t="s">
        <v>32</v>
      </c>
      <c r="B110" s="21">
        <f>B6+B44+B64+B109</f>
        <v>10571</v>
      </c>
      <c r="C110" s="139"/>
      <c r="D110" s="140"/>
      <c r="E110" s="5"/>
      <c r="F110" s="9"/>
      <c r="G110" s="10"/>
    </row>
    <row r="111" spans="1:8" x14ac:dyDescent="0.4">
      <c r="A111" s="20" t="s">
        <v>10</v>
      </c>
      <c r="B111" s="21">
        <f>ROUNDDOWN(B110*0.1,0)</f>
        <v>1057</v>
      </c>
      <c r="C111" s="139"/>
      <c r="D111" s="140"/>
      <c r="E111" s="5"/>
      <c r="F111" s="9"/>
      <c r="G111" s="10"/>
    </row>
    <row r="112" spans="1:8" ht="18" customHeight="1" thickBot="1" x14ac:dyDescent="0.45">
      <c r="A112" s="36" t="s">
        <v>190</v>
      </c>
      <c r="B112" s="37">
        <f>B110+B111</f>
        <v>11628</v>
      </c>
      <c r="C112" s="38"/>
      <c r="D112" s="39"/>
      <c r="E112" s="40"/>
      <c r="F112" s="41"/>
      <c r="G112" s="42"/>
      <c r="H112" s="8" t="str">
        <f>IF(B112&lt;=17500,"上限範囲内（ＯＫ）","上限範囲外（ＮＧ）")</f>
        <v>上限範囲内（ＯＫ）</v>
      </c>
    </row>
    <row r="113" spans="6:7" x14ac:dyDescent="0.4">
      <c r="F113" s="23" t="s">
        <v>11</v>
      </c>
      <c r="G113" s="23" t="s">
        <v>12</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xr:uid="{A35D7951-AE37-44C1-978F-612C50C79C44}">
      <formula1>$F$113</formula1>
    </dataValidation>
    <dataValidation type="list" allowBlank="1" showInputMessage="1" showErrorMessage="1" sqref="G6:G109" xr:uid="{F657E864-1349-447F-907D-753FB519E563}">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2BB-6EBD-48D0-B0B4-7EDBA111DA72}">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1819</v>
      </c>
      <c r="C89" s="27">
        <v>1818182</v>
      </c>
      <c r="D89" s="30">
        <v>1</v>
      </c>
      <c r="E89" s="16"/>
      <c r="F89" s="28"/>
      <c r="G89" s="29"/>
    </row>
    <row r="90" spans="1:8" x14ac:dyDescent="0.4">
      <c r="A90" s="22" t="s">
        <v>32</v>
      </c>
      <c r="B90" s="21">
        <f>B6+B32+B50+B89</f>
        <v>13948</v>
      </c>
      <c r="C90" s="139"/>
      <c r="D90" s="140"/>
      <c r="E90" s="5"/>
      <c r="F90" s="9"/>
      <c r="G90" s="10"/>
    </row>
    <row r="91" spans="1:8" x14ac:dyDescent="0.4">
      <c r="A91" s="20" t="s">
        <v>10</v>
      </c>
      <c r="B91" s="21">
        <f>ROUNDDOWN(B90*0.1,0)</f>
        <v>1394</v>
      </c>
      <c r="C91" s="139"/>
      <c r="D91" s="140"/>
      <c r="E91" s="5"/>
      <c r="F91" s="9"/>
      <c r="G91" s="10"/>
    </row>
    <row r="92" spans="1:8" ht="18" customHeight="1" thickBot="1" x14ac:dyDescent="0.45">
      <c r="A92" s="36" t="s">
        <v>190</v>
      </c>
      <c r="B92" s="37">
        <f>B90+B91</f>
        <v>15342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xr:uid="{5434E05F-411C-4332-A07A-A4BC4FBF4421}">
      <formula1>$G$93</formula1>
    </dataValidation>
    <dataValidation type="list" allowBlank="1" showInputMessage="1" showErrorMessage="1" sqref="F6:F89" xr:uid="{A9DFB8F6-4509-4950-808E-C0472B88837F}">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D49C-BD43-45DD-B6F1-49D698B52FEF}">
  <sheetPr>
    <pageSetUpPr fitToPage="1"/>
  </sheetPr>
  <dimension ref="A1:H93"/>
  <sheetViews>
    <sheetView tabSelected="1" view="pageBreakPreview" zoomScale="110" zoomScaleNormal="100" zoomScaleSheetLayoutView="11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3637</v>
      </c>
      <c r="C89" s="27">
        <v>3636364</v>
      </c>
      <c r="D89" s="30">
        <v>1</v>
      </c>
      <c r="E89" s="16"/>
      <c r="F89" s="28"/>
      <c r="G89" s="29"/>
    </row>
    <row r="90" spans="1:8" x14ac:dyDescent="0.4">
      <c r="A90" s="22" t="s">
        <v>32</v>
      </c>
      <c r="B90" s="21">
        <f>B6+B32+B50+B89</f>
        <v>15766</v>
      </c>
      <c r="C90" s="139"/>
      <c r="D90" s="140"/>
      <c r="E90" s="5"/>
      <c r="F90" s="9"/>
      <c r="G90" s="10"/>
    </row>
    <row r="91" spans="1:8" x14ac:dyDescent="0.4">
      <c r="A91" s="20" t="s">
        <v>10</v>
      </c>
      <c r="B91" s="21">
        <f>ROUNDDOWN(B90*0.1,0)</f>
        <v>1576</v>
      </c>
      <c r="C91" s="139"/>
      <c r="D91" s="140"/>
      <c r="E91" s="5"/>
      <c r="F91" s="9"/>
      <c r="G91" s="10"/>
    </row>
    <row r="92" spans="1:8" ht="18" customHeight="1" thickBot="1" x14ac:dyDescent="0.45">
      <c r="A92" s="36" t="s">
        <v>190</v>
      </c>
      <c r="B92" s="37">
        <f>B90+B91</f>
        <v>17342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xr:uid="{A7F4CF95-5FD9-4B7A-AD3B-4C28894451F9}">
      <formula1>$F$93</formula1>
    </dataValidation>
    <dataValidation type="list" allowBlank="1" showInputMessage="1" showErrorMessage="1" sqref="G6:G89" xr:uid="{2EEB00BF-11A9-4E49-84D6-9C323F87875B}">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