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76" documentId="13_ncr:1_{AA23751E-00BE-45FF-A994-F9B16E53BFF8}" xr6:coauthVersionLast="47" xr6:coauthVersionMax="47" xr10:uidLastSave="{E907D71C-F415-4987-BDAC-2BE88495843C}"/>
  <bookViews>
    <workbookView xWindow="28680" yWindow="-120" windowWidth="29040" windowHeight="15720" xr2:uid="{04B46B00-97C3-40C2-929D-60290566B084}"/>
  </bookViews>
  <sheets>
    <sheet name="令和●年度【初年度】" sheetId="1" r:id="rId1"/>
    <sheet name="令和●年度【２年度目】" sheetId="5" r:id="rId2"/>
    <sheet name="令和●年度【３年度目】" sheetId="9" r:id="rId3"/>
  </sheets>
  <definedNames>
    <definedName name="_xlnm.Print_Area" localSheetId="1">令和●年度【２年度目】!$A$1:$G$91</definedName>
    <definedName name="_xlnm.Print_Area" localSheetId="2">令和●年度【３年度目】!$A$1:$G$91</definedName>
    <definedName name="_xlnm.Print_Area" localSheetId="0">令和●年度【初年度】!$A$1:$G$111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1" l="1"/>
  <c r="B20" i="1"/>
  <c r="B89" i="9"/>
  <c r="B89" i="5"/>
  <c r="C13" i="1"/>
  <c r="C12" i="1"/>
  <c r="B12" i="1" s="1"/>
  <c r="C61" i="9"/>
  <c r="C60" i="9"/>
  <c r="C59" i="9"/>
  <c r="C58" i="9"/>
  <c r="C57" i="9"/>
  <c r="C56" i="9"/>
  <c r="C28" i="9"/>
  <c r="C27" i="9"/>
  <c r="C24" i="9"/>
  <c r="C17" i="9"/>
  <c r="C16" i="9"/>
  <c r="C15" i="9"/>
  <c r="C12" i="9"/>
  <c r="C60" i="5"/>
  <c r="C59" i="5"/>
  <c r="C56" i="5"/>
  <c r="C28" i="5"/>
  <c r="C27" i="5"/>
  <c r="C24" i="5"/>
  <c r="C16" i="5"/>
  <c r="C15" i="5"/>
  <c r="C12" i="5"/>
  <c r="C40" i="1"/>
  <c r="C39" i="1"/>
  <c r="C36" i="1"/>
  <c r="C28" i="1"/>
  <c r="C27" i="1"/>
  <c r="C24" i="1"/>
  <c r="C16" i="1"/>
  <c r="C15" i="1"/>
  <c r="C11" i="1"/>
  <c r="B11" i="1" s="1"/>
  <c r="B85" i="1" l="1"/>
  <c r="B84" i="1" s="1"/>
  <c r="B43" i="1" l="1"/>
  <c r="B42" i="1"/>
  <c r="C41" i="1"/>
  <c r="B41" i="1" s="1"/>
  <c r="B40" i="1"/>
  <c r="B39" i="1"/>
  <c r="C38" i="1"/>
  <c r="B38" i="1" s="1"/>
  <c r="C37" i="1"/>
  <c r="B37" i="1" s="1"/>
  <c r="B36" i="1"/>
  <c r="C35" i="1"/>
  <c r="B35" i="1" s="1"/>
  <c r="C34" i="1"/>
  <c r="B34" i="1" s="1"/>
  <c r="B33" i="1"/>
  <c r="B88" i="9"/>
  <c r="B87" i="9"/>
  <c r="B86" i="9" s="1"/>
  <c r="B85" i="9"/>
  <c r="B84" i="9" s="1"/>
  <c r="B83" i="9"/>
  <c r="B82" i="9"/>
  <c r="B81" i="9"/>
  <c r="B80" i="9"/>
  <c r="B78" i="9"/>
  <c r="B77" i="9"/>
  <c r="B76" i="9"/>
  <c r="B75" i="9"/>
  <c r="B73" i="9"/>
  <c r="B72" i="9"/>
  <c r="B71" i="9"/>
  <c r="B70" i="9"/>
  <c r="B68" i="9"/>
  <c r="B67" i="9"/>
  <c r="B65" i="9"/>
  <c r="B64" i="9"/>
  <c r="B63" i="9"/>
  <c r="B62" i="9"/>
  <c r="B61" i="9"/>
  <c r="B60" i="9"/>
  <c r="B59" i="9"/>
  <c r="B58" i="9"/>
  <c r="B57" i="9"/>
  <c r="B56" i="9"/>
  <c r="C55" i="9"/>
  <c r="B55" i="9" s="1"/>
  <c r="C54" i="9"/>
  <c r="B54" i="9" s="1"/>
  <c r="C53" i="9"/>
  <c r="B53" i="9" s="1"/>
  <c r="B52" i="9"/>
  <c r="B49" i="9"/>
  <c r="B48" i="9"/>
  <c r="B46" i="9"/>
  <c r="B45" i="9"/>
  <c r="B43" i="9"/>
  <c r="B42" i="9"/>
  <c r="B41" i="9"/>
  <c r="B39" i="9"/>
  <c r="B38" i="9"/>
  <c r="B37" i="9"/>
  <c r="B35" i="9"/>
  <c r="B34" i="9"/>
  <c r="B31" i="9"/>
  <c r="B30" i="9"/>
  <c r="C29" i="9"/>
  <c r="B29" i="9" s="1"/>
  <c r="B28" i="9"/>
  <c r="B27" i="9"/>
  <c r="C26" i="9"/>
  <c r="B26" i="9" s="1"/>
  <c r="C25" i="9"/>
  <c r="B25" i="9" s="1"/>
  <c r="B24" i="9"/>
  <c r="C23" i="9"/>
  <c r="B23" i="9"/>
  <c r="C22" i="9"/>
  <c r="B22" i="9" s="1"/>
  <c r="B21" i="9"/>
  <c r="B19" i="9"/>
  <c r="B18" i="9"/>
  <c r="B17" i="9"/>
  <c r="B16" i="9"/>
  <c r="B15" i="9"/>
  <c r="C14" i="9"/>
  <c r="B14" i="9" s="1"/>
  <c r="C13" i="9"/>
  <c r="B13" i="9" s="1"/>
  <c r="B12" i="9"/>
  <c r="C11" i="9"/>
  <c r="B11" i="9" s="1"/>
  <c r="C10" i="9"/>
  <c r="B10" i="9" s="1"/>
  <c r="C9" i="9"/>
  <c r="B9" i="9" s="1"/>
  <c r="B8" i="9"/>
  <c r="C10" i="1"/>
  <c r="C10" i="5"/>
  <c r="B10" i="5" s="1"/>
  <c r="C68" i="1"/>
  <c r="C54" i="5"/>
  <c r="B54" i="5" s="1"/>
  <c r="B88" i="5"/>
  <c r="B108" i="1"/>
  <c r="B87" i="5"/>
  <c r="B86" i="5" s="1"/>
  <c r="B85" i="5"/>
  <c r="B84" i="5" s="1"/>
  <c r="B83" i="5"/>
  <c r="B82" i="5"/>
  <c r="B81" i="5"/>
  <c r="B80" i="5"/>
  <c r="B78" i="5"/>
  <c r="B77" i="5"/>
  <c r="B76" i="5"/>
  <c r="B75" i="5"/>
  <c r="B74" i="5" s="1"/>
  <c r="B73" i="5"/>
  <c r="B72" i="5"/>
  <c r="B71" i="5"/>
  <c r="B70" i="5"/>
  <c r="B68" i="5"/>
  <c r="B67" i="5"/>
  <c r="B65" i="5"/>
  <c r="B64" i="5"/>
  <c r="B63" i="5"/>
  <c r="B62" i="5"/>
  <c r="C61" i="5"/>
  <c r="B61" i="5" s="1"/>
  <c r="B60" i="5"/>
  <c r="B59" i="5"/>
  <c r="C58" i="5"/>
  <c r="B58" i="5" s="1"/>
  <c r="C57" i="5"/>
  <c r="B57" i="5" s="1"/>
  <c r="B56" i="5"/>
  <c r="C55" i="5"/>
  <c r="B55" i="5" s="1"/>
  <c r="C53" i="5"/>
  <c r="B53" i="5" s="1"/>
  <c r="B52" i="5"/>
  <c r="B49" i="5"/>
  <c r="B48" i="5"/>
  <c r="B46" i="5"/>
  <c r="B45" i="5"/>
  <c r="B43" i="5"/>
  <c r="B42" i="5"/>
  <c r="B41" i="5"/>
  <c r="B39" i="5"/>
  <c r="B38" i="5"/>
  <c r="B37" i="5"/>
  <c r="B35" i="5"/>
  <c r="B34" i="5"/>
  <c r="B33" i="5" s="1"/>
  <c r="B31" i="5"/>
  <c r="B30" i="5"/>
  <c r="C29" i="5"/>
  <c r="B29" i="5" s="1"/>
  <c r="B28" i="5"/>
  <c r="B27" i="5"/>
  <c r="C26" i="5"/>
  <c r="B26" i="5" s="1"/>
  <c r="C25" i="5"/>
  <c r="B25" i="5" s="1"/>
  <c r="B24" i="5"/>
  <c r="C23" i="5"/>
  <c r="B23" i="5" s="1"/>
  <c r="C22" i="5"/>
  <c r="B22" i="5" s="1"/>
  <c r="B21" i="5"/>
  <c r="B19" i="5"/>
  <c r="B18" i="5"/>
  <c r="C17" i="5"/>
  <c r="B17" i="5" s="1"/>
  <c r="B16" i="5"/>
  <c r="B15" i="5"/>
  <c r="C14" i="5"/>
  <c r="B14" i="5" s="1"/>
  <c r="C13" i="5"/>
  <c r="B13" i="5" s="1"/>
  <c r="B12" i="5"/>
  <c r="C11" i="5"/>
  <c r="B11" i="5" s="1"/>
  <c r="C9" i="5"/>
  <c r="B9" i="5" s="1"/>
  <c r="B8" i="5"/>
  <c r="B101" i="1"/>
  <c r="B102" i="1"/>
  <c r="B103" i="1"/>
  <c r="B100" i="1"/>
  <c r="B88" i="1"/>
  <c r="B66" i="9" l="1"/>
  <c r="B69" i="9"/>
  <c r="B40" i="9"/>
  <c r="B69" i="5"/>
  <c r="B79" i="9"/>
  <c r="B33" i="9"/>
  <c r="B47" i="9"/>
  <c r="B36" i="9"/>
  <c r="B99" i="1"/>
  <c r="B74" i="9"/>
  <c r="B44" i="9"/>
  <c r="B32" i="1"/>
  <c r="B7" i="9"/>
  <c r="B51" i="9"/>
  <c r="B20" i="9"/>
  <c r="B47" i="5"/>
  <c r="B79" i="5"/>
  <c r="B66" i="5"/>
  <c r="B44" i="5"/>
  <c r="B36" i="5"/>
  <c r="B40" i="5"/>
  <c r="B7" i="5"/>
  <c r="B20" i="5"/>
  <c r="B51" i="5"/>
  <c r="B32" i="9" l="1"/>
  <c r="B50" i="9"/>
  <c r="B6" i="9"/>
  <c r="B50" i="5"/>
  <c r="B32" i="5"/>
  <c r="B6" i="5"/>
  <c r="B90" i="5" l="1"/>
  <c r="B90" i="9"/>
  <c r="B91" i="9" s="1"/>
  <c r="B91" i="5" l="1"/>
  <c r="B83" i="1"/>
  <c r="B87" i="1"/>
  <c r="B86" i="1" s="1"/>
  <c r="B107" i="1"/>
  <c r="B106" i="1" s="1"/>
  <c r="B105" i="1"/>
  <c r="B104" i="1" s="1"/>
  <c r="B98" i="1"/>
  <c r="B97" i="1"/>
  <c r="B96" i="1"/>
  <c r="B95" i="1"/>
  <c r="B94" i="1" s="1"/>
  <c r="B91" i="1"/>
  <c r="B92" i="1"/>
  <c r="B93" i="1"/>
  <c r="B90" i="1"/>
  <c r="B81" i="1"/>
  <c r="B82" i="1"/>
  <c r="B79" i="1"/>
  <c r="B78" i="1"/>
  <c r="C75" i="1"/>
  <c r="C74" i="1"/>
  <c r="C73" i="1"/>
  <c r="C72" i="1"/>
  <c r="C71" i="1"/>
  <c r="C70" i="1"/>
  <c r="C69" i="1"/>
  <c r="C67" i="1"/>
  <c r="B80" i="1" l="1"/>
  <c r="B77" i="1"/>
  <c r="B76" i="1"/>
  <c r="B75" i="1"/>
  <c r="B74" i="1"/>
  <c r="B73" i="1"/>
  <c r="B72" i="1"/>
  <c r="B71" i="1"/>
  <c r="B70" i="1"/>
  <c r="B69" i="1"/>
  <c r="B68" i="1"/>
  <c r="B67" i="1"/>
  <c r="B66" i="1"/>
  <c r="B62" i="1"/>
  <c r="B49" i="1"/>
  <c r="B63" i="1"/>
  <c r="B51" i="1"/>
  <c r="B52" i="1"/>
  <c r="B53" i="1"/>
  <c r="B61" i="1" l="1"/>
  <c r="B65" i="1"/>
  <c r="B64" i="1" s="1"/>
  <c r="B59" i="1"/>
  <c r="B60" i="1"/>
  <c r="B50" i="1"/>
  <c r="B48" i="1" s="1"/>
  <c r="B55" i="1"/>
  <c r="B56" i="1"/>
  <c r="B57" i="1"/>
  <c r="B47" i="1"/>
  <c r="B46" i="1"/>
  <c r="C22" i="1"/>
  <c r="B22" i="1" s="1"/>
  <c r="C9" i="1"/>
  <c r="B9" i="1" s="1"/>
  <c r="C29" i="1"/>
  <c r="B29" i="1" s="1"/>
  <c r="B28" i="1"/>
  <c r="B27" i="1"/>
  <c r="C26" i="1"/>
  <c r="B26" i="1" s="1"/>
  <c r="C25" i="1"/>
  <c r="B25" i="1" s="1"/>
  <c r="B24" i="1"/>
  <c r="C23" i="1"/>
  <c r="B23" i="1" s="1"/>
  <c r="B30" i="1"/>
  <c r="B31" i="1"/>
  <c r="B21" i="1"/>
  <c r="B18" i="1"/>
  <c r="B19" i="1"/>
  <c r="B8" i="1"/>
  <c r="C17" i="1"/>
  <c r="B17" i="1" s="1"/>
  <c r="B16" i="1"/>
  <c r="B15" i="1"/>
  <c r="C14" i="1"/>
  <c r="B14" i="1" s="1"/>
  <c r="B13" i="1"/>
  <c r="B10" i="1"/>
  <c r="B54" i="1" l="1"/>
  <c r="B58" i="1"/>
  <c r="B7" i="1"/>
  <c r="B45" i="1"/>
  <c r="B6" i="1" l="1"/>
  <c r="B44" i="1"/>
  <c r="B109" i="1" l="1"/>
  <c r="B110" i="1"/>
  <c r="B111" i="1" s="1"/>
</calcChain>
</file>

<file path=xl/sharedStrings.xml><?xml version="1.0" encoding="utf-8"?>
<sst xmlns="http://schemas.openxmlformats.org/spreadsheetml/2006/main" count="543" uniqueCount="197">
  <si>
    <t>【仕様書－様式第４号】</t>
    <rPh sb="1" eb="4">
      <t>シヨウショ</t>
    </rPh>
    <rPh sb="5" eb="7">
      <t>ヨウシキ</t>
    </rPh>
    <rPh sb="7" eb="8">
      <t>ダイ</t>
    </rPh>
    <rPh sb="9" eb="10">
      <t>ゴウ</t>
    </rPh>
    <phoneticPr fontId="2"/>
  </si>
  <si>
    <t>必要経費概算書【令和●年度分】</t>
    <rPh sb="0" eb="2">
      <t>ヒツヨウ</t>
    </rPh>
    <rPh sb="2" eb="7">
      <t>ケイヒガイサンショ</t>
    </rPh>
    <rPh sb="8" eb="10">
      <t>レイワ</t>
    </rPh>
    <rPh sb="11" eb="14">
      <t>ネンドブン</t>
    </rPh>
    <phoneticPr fontId="3"/>
  </si>
  <si>
    <t>【○○協議会】</t>
    <rPh sb="3" eb="6">
      <t>キョウギカイ</t>
    </rPh>
    <phoneticPr fontId="3"/>
  </si>
  <si>
    <t>委託事業対象経費</t>
    <rPh sb="0" eb="2">
      <t>イタク</t>
    </rPh>
    <rPh sb="2" eb="4">
      <t>ジギョウ</t>
    </rPh>
    <rPh sb="4" eb="6">
      <t>タイショウ</t>
    </rPh>
    <rPh sb="6" eb="8">
      <t>ケイヒ</t>
    </rPh>
    <phoneticPr fontId="3"/>
  </si>
  <si>
    <t>委託費の
額（千円）</t>
    <rPh sb="0" eb="2">
      <t>イタク</t>
    </rPh>
    <rPh sb="2" eb="3">
      <t>ヒ</t>
    </rPh>
    <rPh sb="5" eb="6">
      <t>ガク</t>
    </rPh>
    <rPh sb="7" eb="9">
      <t>センエン</t>
    </rPh>
    <phoneticPr fontId="3"/>
  </si>
  <si>
    <t>内訳（円）</t>
    <rPh sb="0" eb="2">
      <t>ウチワケ</t>
    </rPh>
    <rPh sb="3" eb="4">
      <t>エン</t>
    </rPh>
    <phoneticPr fontId="3"/>
  </si>
  <si>
    <t>備考</t>
    <rPh sb="0" eb="2">
      <t>ビコウ</t>
    </rPh>
    <phoneticPr fontId="3"/>
  </si>
  <si>
    <t>単価</t>
    <rPh sb="0" eb="2">
      <t>タンカ</t>
    </rPh>
    <phoneticPr fontId="2"/>
  </si>
  <si>
    <t>数量</t>
    <rPh sb="0" eb="2">
      <t>スウリョウ</t>
    </rPh>
    <phoneticPr fontId="2"/>
  </si>
  <si>
    <t>高額経費根拠資料</t>
    <rPh sb="0" eb="2">
      <t>コウガク</t>
    </rPh>
    <rPh sb="2" eb="4">
      <t>ケイヒ</t>
    </rPh>
    <rPh sb="4" eb="6">
      <t>コンキョ</t>
    </rPh>
    <rPh sb="6" eb="8">
      <t>シリョウ</t>
    </rPh>
    <phoneticPr fontId="2"/>
  </si>
  <si>
    <t>再委託費の該当性</t>
    <rPh sb="0" eb="3">
      <t>サイイタク</t>
    </rPh>
    <rPh sb="3" eb="4">
      <t>ヒ</t>
    </rPh>
    <rPh sb="5" eb="7">
      <t>ガイトウ</t>
    </rPh>
    <rPh sb="7" eb="8">
      <t>セイ</t>
    </rPh>
    <phoneticPr fontId="2"/>
  </si>
  <si>
    <t>１　人件費</t>
    <rPh sb="2" eb="5">
      <t>ジンケンヒ</t>
    </rPh>
    <phoneticPr fontId="3"/>
  </si>
  <si>
    <t>　①　事業統括員</t>
    <rPh sb="3" eb="5">
      <t>ジギョウ</t>
    </rPh>
    <rPh sb="5" eb="7">
      <t>トウカツ</t>
    </rPh>
    <rPh sb="7" eb="8">
      <t>イン</t>
    </rPh>
    <phoneticPr fontId="2"/>
  </si>
  <si>
    <t>有</t>
    <rPh sb="0" eb="1">
      <t>ア</t>
    </rPh>
    <phoneticPr fontId="2"/>
  </si>
  <si>
    <t>　　　・　月給賃金</t>
    <rPh sb="5" eb="7">
      <t>ゲッキュウ</t>
    </rPh>
    <rPh sb="7" eb="9">
      <t>チンギン</t>
    </rPh>
    <phoneticPr fontId="2"/>
  </si>
  <si>
    <t>　　　・　賞与（冬季）</t>
    <rPh sb="5" eb="7">
      <t>ショウヨ</t>
    </rPh>
    <rPh sb="8" eb="10">
      <t>トウキ</t>
    </rPh>
    <phoneticPr fontId="2"/>
  </si>
  <si>
    <t>200,000円　×　2.10月（冬季のみ。直近実績）</t>
    <rPh sb="7" eb="8">
      <t>エン</t>
    </rPh>
    <rPh sb="15" eb="16">
      <t>ゲツ</t>
    </rPh>
    <rPh sb="17" eb="19">
      <t>トウキ</t>
    </rPh>
    <rPh sb="22" eb="24">
      <t>チョッキン</t>
    </rPh>
    <rPh sb="24" eb="26">
      <t>ジッセキ</t>
    </rPh>
    <phoneticPr fontId="2"/>
  </si>
  <si>
    <t>　　　・　超過勤務手当</t>
    <rPh sb="5" eb="7">
      <t>チョウカ</t>
    </rPh>
    <rPh sb="7" eb="9">
      <t>キンム</t>
    </rPh>
    <rPh sb="9" eb="11">
      <t>テアテ</t>
    </rPh>
    <phoneticPr fontId="1"/>
  </si>
  <si>
    <t>　　　・　健康保険</t>
    <rPh sb="5" eb="7">
      <t>ケンコウ</t>
    </rPh>
    <rPh sb="7" eb="9">
      <t>ホケン</t>
    </rPh>
    <phoneticPr fontId="1"/>
  </si>
  <si>
    <t>　　　・　介護保険</t>
    <rPh sb="5" eb="7">
      <t>カイゴ</t>
    </rPh>
    <rPh sb="7" eb="9">
      <t>ホケン</t>
    </rPh>
    <phoneticPr fontId="1"/>
  </si>
  <si>
    <t>　　　・　子ども・子育て拠出金</t>
    <rPh sb="5" eb="6">
      <t>コ</t>
    </rPh>
    <phoneticPr fontId="1"/>
  </si>
  <si>
    <t>　　　・　厚生年金保険料</t>
    <rPh sb="5" eb="7">
      <t>コウセイ</t>
    </rPh>
    <rPh sb="7" eb="9">
      <t>ネンキン</t>
    </rPh>
    <rPh sb="9" eb="11">
      <t>ホケン</t>
    </rPh>
    <rPh sb="11" eb="12">
      <t>リョウ</t>
    </rPh>
    <phoneticPr fontId="1"/>
  </si>
  <si>
    <t>　　　・　雇用保険料</t>
    <rPh sb="5" eb="7">
      <t>コヨウ</t>
    </rPh>
    <rPh sb="7" eb="9">
      <t>ホケン</t>
    </rPh>
    <rPh sb="9" eb="10">
      <t>リョウ</t>
    </rPh>
    <phoneticPr fontId="1"/>
  </si>
  <si>
    <t>　　　・　労災保険料</t>
    <rPh sb="5" eb="7">
      <t>ロウサイ</t>
    </rPh>
    <rPh sb="7" eb="9">
      <t>ホケン</t>
    </rPh>
    <rPh sb="9" eb="10">
      <t>リョウ</t>
    </rPh>
    <phoneticPr fontId="1"/>
  </si>
  <si>
    <t>　　　・　石綿健康被害救済法に基づく一般拠出金</t>
    <rPh sb="5" eb="6">
      <t>イシ</t>
    </rPh>
    <rPh sb="6" eb="7">
      <t>メン</t>
    </rPh>
    <rPh sb="7" eb="9">
      <t>ケンコウ</t>
    </rPh>
    <rPh sb="9" eb="11">
      <t>ヒガイ</t>
    </rPh>
    <rPh sb="11" eb="13">
      <t>キュウサイ</t>
    </rPh>
    <rPh sb="13" eb="14">
      <t>ホウ</t>
    </rPh>
    <rPh sb="15" eb="16">
      <t>モト</t>
    </rPh>
    <rPh sb="18" eb="20">
      <t>イッパン</t>
    </rPh>
    <rPh sb="20" eb="22">
      <t>キョシュツ</t>
    </rPh>
    <rPh sb="22" eb="23">
      <t>キン</t>
    </rPh>
    <phoneticPr fontId="1"/>
  </si>
  <si>
    <t>　　　・　通勤手当</t>
    <rPh sb="5" eb="7">
      <t>ツウキン</t>
    </rPh>
    <rPh sb="7" eb="9">
      <t>テアテ</t>
    </rPh>
    <phoneticPr fontId="1"/>
  </si>
  <si>
    <t>　　　・　健康診断料</t>
    <rPh sb="5" eb="7">
      <t>ケンコウ</t>
    </rPh>
    <rPh sb="7" eb="9">
      <t>シンダン</t>
    </rPh>
    <rPh sb="9" eb="10">
      <t>リョウ</t>
    </rPh>
    <phoneticPr fontId="2"/>
  </si>
  <si>
    <t>定期健康診断相当費用</t>
    <rPh sb="0" eb="2">
      <t>テイキ</t>
    </rPh>
    <rPh sb="2" eb="4">
      <t>ケンコウ</t>
    </rPh>
    <rPh sb="4" eb="6">
      <t>シンダン</t>
    </rPh>
    <rPh sb="6" eb="8">
      <t>ソウトウ</t>
    </rPh>
    <rPh sb="8" eb="10">
      <t>ヒヨウ</t>
    </rPh>
    <phoneticPr fontId="2"/>
  </si>
  <si>
    <t>　②　事業推進者</t>
    <rPh sb="3" eb="5">
      <t>ジギョウ</t>
    </rPh>
    <rPh sb="5" eb="7">
      <t>スイシン</t>
    </rPh>
    <rPh sb="7" eb="8">
      <t>シャ</t>
    </rPh>
    <phoneticPr fontId="2"/>
  </si>
  <si>
    <t>90,000円　×　2.10月（冬季のみ。直近実績）</t>
    <rPh sb="6" eb="7">
      <t>エン</t>
    </rPh>
    <rPh sb="14" eb="15">
      <t>ゲツ</t>
    </rPh>
    <rPh sb="16" eb="18">
      <t>トウキ</t>
    </rPh>
    <rPh sb="21" eb="23">
      <t>チョッキン</t>
    </rPh>
    <rPh sb="23" eb="25">
      <t>ジッセキ</t>
    </rPh>
    <phoneticPr fontId="2"/>
  </si>
  <si>
    <t>　③　事業推進者</t>
    <rPh sb="3" eb="5">
      <t>ジギョウ</t>
    </rPh>
    <rPh sb="5" eb="7">
      <t>スイシン</t>
    </rPh>
    <rPh sb="7" eb="8">
      <t>シャ</t>
    </rPh>
    <phoneticPr fontId="2"/>
  </si>
  <si>
    <t>２　管理費</t>
    <rPh sb="2" eb="5">
      <t>カンリヒ</t>
    </rPh>
    <phoneticPr fontId="1"/>
  </si>
  <si>
    <t>　①　事業統括員旅費</t>
    <rPh sb="3" eb="5">
      <t>ジギョウ</t>
    </rPh>
    <rPh sb="5" eb="7">
      <t>トウカツ</t>
    </rPh>
    <rPh sb="7" eb="8">
      <t>イン</t>
    </rPh>
    <rPh sb="8" eb="10">
      <t>リョヒ</t>
    </rPh>
    <phoneticPr fontId="2"/>
  </si>
  <si>
    <t>　　　・　東京出張</t>
    <rPh sb="5" eb="7">
      <t>トウキョウ</t>
    </rPh>
    <rPh sb="7" eb="9">
      <t>シュッチョウ</t>
    </rPh>
    <phoneticPr fontId="2"/>
  </si>
  <si>
    <t>情報交換会出席</t>
    <rPh sb="0" eb="2">
      <t>ジョウホウ</t>
    </rPh>
    <rPh sb="2" eb="5">
      <t>コウカンカイ</t>
    </rPh>
    <rPh sb="5" eb="7">
      <t>シュッセキ</t>
    </rPh>
    <phoneticPr fontId="2"/>
  </si>
  <si>
    <t>　　　・　その他出張</t>
    <rPh sb="7" eb="8">
      <t>タ</t>
    </rPh>
    <rPh sb="8" eb="10">
      <t>シュッチョウ</t>
    </rPh>
    <phoneticPr fontId="2"/>
  </si>
  <si>
    <t>実施他地域視察</t>
    <rPh sb="0" eb="2">
      <t>ジッシ</t>
    </rPh>
    <rPh sb="2" eb="3">
      <t>タ</t>
    </rPh>
    <rPh sb="3" eb="5">
      <t>チイキ</t>
    </rPh>
    <rPh sb="5" eb="7">
      <t>シサツ</t>
    </rPh>
    <phoneticPr fontId="2"/>
  </si>
  <si>
    <t>　②　通信運賃費</t>
    <rPh sb="3" eb="5">
      <t>ツウシン</t>
    </rPh>
    <rPh sb="5" eb="7">
      <t>ウンチン</t>
    </rPh>
    <rPh sb="7" eb="8">
      <t>ヒ</t>
    </rPh>
    <phoneticPr fontId="2"/>
  </si>
  <si>
    <t>　　　・　電話加入料</t>
    <rPh sb="5" eb="7">
      <t>デンワ</t>
    </rPh>
    <rPh sb="7" eb="10">
      <t>カニュウリョウ</t>
    </rPh>
    <phoneticPr fontId="2"/>
  </si>
  <si>
    <t>38,640円（初年度のみ）</t>
    <rPh sb="6" eb="7">
      <t>エン</t>
    </rPh>
    <rPh sb="8" eb="11">
      <t>ショネンド</t>
    </rPh>
    <phoneticPr fontId="2"/>
  </si>
  <si>
    <t>　　　・　電話基本料</t>
    <rPh sb="5" eb="7">
      <t>デンワ</t>
    </rPh>
    <rPh sb="7" eb="10">
      <t>キホンリョウ</t>
    </rPh>
    <phoneticPr fontId="1"/>
  </si>
  <si>
    <t>　　　・　通話料</t>
    <rPh sb="5" eb="8">
      <t>ツウワリョウ</t>
    </rPh>
    <phoneticPr fontId="2"/>
  </si>
  <si>
    <t>　　　・　インターネット回線開線料</t>
    <rPh sb="12" eb="14">
      <t>カイセン</t>
    </rPh>
    <rPh sb="14" eb="15">
      <t>カイ</t>
    </rPh>
    <rPh sb="15" eb="16">
      <t>セン</t>
    </rPh>
    <rPh sb="16" eb="17">
      <t>リョウ</t>
    </rPh>
    <phoneticPr fontId="1"/>
  </si>
  <si>
    <t>20,000円（初年度のみ）</t>
    <rPh sb="6" eb="7">
      <t>エン</t>
    </rPh>
    <rPh sb="8" eb="11">
      <t>ショネンド</t>
    </rPh>
    <phoneticPr fontId="2"/>
  </si>
  <si>
    <t>　　　・　インターネット利用料</t>
    <rPh sb="12" eb="14">
      <t>リヨウ</t>
    </rPh>
    <rPh sb="14" eb="15">
      <t>リョウ</t>
    </rPh>
    <phoneticPr fontId="2"/>
  </si>
  <si>
    <t>　③　リース代</t>
    <rPh sb="6" eb="7">
      <t>ダイ</t>
    </rPh>
    <phoneticPr fontId="2"/>
  </si>
  <si>
    <t>　　　・　PCリース代</t>
    <rPh sb="10" eb="11">
      <t>ダイ</t>
    </rPh>
    <phoneticPr fontId="1"/>
  </si>
  <si>
    <t>　　　・　自動車リース代</t>
    <rPh sb="5" eb="8">
      <t>ジドウシャ</t>
    </rPh>
    <rPh sb="11" eb="12">
      <t>ダイ</t>
    </rPh>
    <phoneticPr fontId="1"/>
  </si>
  <si>
    <t>　　　・　複合機リース代</t>
    <rPh sb="5" eb="8">
      <t>フクゴウキ</t>
    </rPh>
    <rPh sb="11" eb="12">
      <t>ダイ</t>
    </rPh>
    <phoneticPr fontId="1"/>
  </si>
  <si>
    <t>　④　事務所関係</t>
    <rPh sb="3" eb="6">
      <t>ジムショ</t>
    </rPh>
    <rPh sb="6" eb="8">
      <t>カンケイ</t>
    </rPh>
    <phoneticPr fontId="2"/>
  </si>
  <si>
    <t>　　　・　借料</t>
    <rPh sb="5" eb="7">
      <t>シャクリョウ</t>
    </rPh>
    <phoneticPr fontId="2"/>
  </si>
  <si>
    <t>　　　・　光熱水料</t>
    <rPh sb="5" eb="8">
      <t>コウネツスイ</t>
    </rPh>
    <rPh sb="8" eb="9">
      <t>リョウ</t>
    </rPh>
    <phoneticPr fontId="2"/>
  </si>
  <si>
    <t>　⑤　その他</t>
    <rPh sb="5" eb="6">
      <t>タ</t>
    </rPh>
    <phoneticPr fontId="2"/>
  </si>
  <si>
    <t>　　　・　ガソリン代</t>
    <rPh sb="9" eb="10">
      <t>ダイ</t>
    </rPh>
    <phoneticPr fontId="2"/>
  </si>
  <si>
    <t>　　　・　消耗品一式</t>
    <rPh sb="5" eb="8">
      <t>ショウモウヒン</t>
    </rPh>
    <rPh sb="8" eb="10">
      <t>イッシキ</t>
    </rPh>
    <phoneticPr fontId="2"/>
  </si>
  <si>
    <t>３　事業費</t>
    <rPh sb="2" eb="5">
      <t>ジギョウヒ</t>
    </rPh>
    <phoneticPr fontId="1"/>
  </si>
  <si>
    <t>　①　支援員（一日の所定労働時間：7.75時間）</t>
    <rPh sb="3" eb="5">
      <t>シエン</t>
    </rPh>
    <rPh sb="5" eb="6">
      <t>イン</t>
    </rPh>
    <rPh sb="7" eb="9">
      <t>イチニチ</t>
    </rPh>
    <rPh sb="10" eb="12">
      <t>ショテイ</t>
    </rPh>
    <rPh sb="12" eb="14">
      <t>ロウドウ</t>
    </rPh>
    <rPh sb="14" eb="16">
      <t>ジカン</t>
    </rPh>
    <rPh sb="21" eb="23">
      <t>ジカン</t>
    </rPh>
    <phoneticPr fontId="2"/>
  </si>
  <si>
    <t>155,000円　×　2.10月（冬季のみ。直近実績）</t>
    <rPh sb="7" eb="8">
      <t>エン</t>
    </rPh>
    <rPh sb="15" eb="16">
      <t>ゲツ</t>
    </rPh>
    <rPh sb="17" eb="19">
      <t>トウキ</t>
    </rPh>
    <rPh sb="22" eb="24">
      <t>チョッキン</t>
    </rPh>
    <rPh sb="24" eb="26">
      <t>ジッセキ</t>
    </rPh>
    <phoneticPr fontId="2"/>
  </si>
  <si>
    <t>　②　高年齢者及び地域企業へのニーズ・シーズ調査</t>
    <rPh sb="3" eb="7">
      <t>コウネンレイシャ</t>
    </rPh>
    <rPh sb="7" eb="8">
      <t>オヨ</t>
    </rPh>
    <rPh sb="9" eb="11">
      <t>チイキ</t>
    </rPh>
    <rPh sb="11" eb="13">
      <t>キギョウ</t>
    </rPh>
    <rPh sb="22" eb="24">
      <t>チョウサ</t>
    </rPh>
    <phoneticPr fontId="2"/>
  </si>
  <si>
    <t>　　　・　印刷製本費</t>
    <rPh sb="5" eb="7">
      <t>インサツ</t>
    </rPh>
    <rPh sb="7" eb="9">
      <t>セイホン</t>
    </rPh>
    <rPh sb="9" eb="10">
      <t>ヒ</t>
    </rPh>
    <phoneticPr fontId="2"/>
  </si>
  <si>
    <t>81円　×　1200部（企業200部、高年齢者1000部）</t>
    <rPh sb="2" eb="3">
      <t>エン</t>
    </rPh>
    <rPh sb="10" eb="11">
      <t>ブ</t>
    </rPh>
    <rPh sb="12" eb="14">
      <t>キギョウ</t>
    </rPh>
    <rPh sb="17" eb="18">
      <t>ブ</t>
    </rPh>
    <rPh sb="19" eb="23">
      <t>コウネンレイシャ</t>
    </rPh>
    <rPh sb="27" eb="28">
      <t>ブ</t>
    </rPh>
    <phoneticPr fontId="2"/>
  </si>
  <si>
    <t>　　　・　郵送料</t>
    <rPh sb="5" eb="8">
      <t>ユウソウリョウ</t>
    </rPh>
    <phoneticPr fontId="2"/>
  </si>
  <si>
    <t>210円　×　1200部（企業200部、高年齢者1000部）</t>
    <rPh sb="3" eb="4">
      <t>エン</t>
    </rPh>
    <rPh sb="11" eb="12">
      <t>ブ</t>
    </rPh>
    <rPh sb="13" eb="15">
      <t>キギョウ</t>
    </rPh>
    <rPh sb="18" eb="19">
      <t>ブ</t>
    </rPh>
    <rPh sb="20" eb="24">
      <t>コウネンレイシャ</t>
    </rPh>
    <rPh sb="28" eb="29">
      <t>ブ</t>
    </rPh>
    <phoneticPr fontId="2"/>
  </si>
  <si>
    <t>　　　・　返信用封筒</t>
    <rPh sb="5" eb="8">
      <t>ヘンシンヨウ</t>
    </rPh>
    <rPh sb="8" eb="10">
      <t>フウトウ</t>
    </rPh>
    <phoneticPr fontId="2"/>
  </si>
  <si>
    <t>90円　×　1200部（企業200部、高年齢者1000部）</t>
    <rPh sb="2" eb="3">
      <t>エン</t>
    </rPh>
    <rPh sb="10" eb="11">
      <t>ブ</t>
    </rPh>
    <rPh sb="12" eb="14">
      <t>キギョウ</t>
    </rPh>
    <rPh sb="17" eb="18">
      <t>ブ</t>
    </rPh>
    <rPh sb="19" eb="23">
      <t>コウネンレイシャ</t>
    </rPh>
    <rPh sb="27" eb="28">
      <t>ブ</t>
    </rPh>
    <phoneticPr fontId="2"/>
  </si>
  <si>
    <t>　③　大手企業高年齢職員等を中心としたセカンドキャリア支援のためのニーズ調査</t>
    <rPh sb="3" eb="5">
      <t>オオテ</t>
    </rPh>
    <rPh sb="5" eb="7">
      <t>キギョウ</t>
    </rPh>
    <rPh sb="7" eb="10">
      <t>コウネンレイ</t>
    </rPh>
    <rPh sb="10" eb="12">
      <t>ショクイン</t>
    </rPh>
    <rPh sb="12" eb="13">
      <t>トウ</t>
    </rPh>
    <rPh sb="14" eb="16">
      <t>チュウシン</t>
    </rPh>
    <rPh sb="27" eb="29">
      <t>シエン</t>
    </rPh>
    <rPh sb="36" eb="38">
      <t>チョウサ</t>
    </rPh>
    <phoneticPr fontId="2"/>
  </si>
  <si>
    <t>81円　×　200部（大手企業高年齢職員300部）</t>
    <rPh sb="2" eb="3">
      <t>エン</t>
    </rPh>
    <rPh sb="9" eb="10">
      <t>ブ</t>
    </rPh>
    <rPh sb="11" eb="20">
      <t>オオテキギョウコウネンレイショクイン</t>
    </rPh>
    <rPh sb="23" eb="24">
      <t>ブ</t>
    </rPh>
    <phoneticPr fontId="2"/>
  </si>
  <si>
    <t>　④　地域魅力発信事業</t>
    <rPh sb="3" eb="5">
      <t>チイキ</t>
    </rPh>
    <rPh sb="5" eb="7">
      <t>ミリョク</t>
    </rPh>
    <rPh sb="7" eb="9">
      <t>ハッシン</t>
    </rPh>
    <rPh sb="9" eb="11">
      <t>ジギョウ</t>
    </rPh>
    <phoneticPr fontId="2"/>
  </si>
  <si>
    <t>　　　・　レンタルサーバー使用料</t>
    <rPh sb="13" eb="16">
      <t>シヨウリョウ</t>
    </rPh>
    <phoneticPr fontId="2"/>
  </si>
  <si>
    <t>　　　・　広告掲載費</t>
    <rPh sb="5" eb="7">
      <t>コウコク</t>
    </rPh>
    <rPh sb="7" eb="9">
      <t>ケイサイ</t>
    </rPh>
    <rPh sb="9" eb="10">
      <t>ヒ</t>
    </rPh>
    <phoneticPr fontId="2"/>
  </si>
  <si>
    <t>　⑤　企業向け生涯現役支援セミナー</t>
    <rPh sb="3" eb="5">
      <t>キギョウ</t>
    </rPh>
    <rPh sb="5" eb="6">
      <t>ム</t>
    </rPh>
    <rPh sb="7" eb="9">
      <t>ショウガイ</t>
    </rPh>
    <rPh sb="9" eb="11">
      <t>ゲンエキ</t>
    </rPh>
    <rPh sb="11" eb="13">
      <t>シエン</t>
    </rPh>
    <phoneticPr fontId="2"/>
  </si>
  <si>
    <t>　　　・　講師謝金</t>
    <rPh sb="5" eb="7">
      <t>コウシ</t>
    </rPh>
    <rPh sb="7" eb="9">
      <t>シャキン</t>
    </rPh>
    <phoneticPr fontId="1"/>
  </si>
  <si>
    <t>１回7,900円　×　１名　×　２回</t>
    <rPh sb="1" eb="2">
      <t>カイ</t>
    </rPh>
    <rPh sb="7" eb="8">
      <t>エン</t>
    </rPh>
    <rPh sb="12" eb="13">
      <t>メイ</t>
    </rPh>
    <phoneticPr fontId="2"/>
  </si>
  <si>
    <t>　　　・　講師旅費（地域内在住者を想定）</t>
    <rPh sb="5" eb="7">
      <t>コウシ</t>
    </rPh>
    <rPh sb="7" eb="9">
      <t>リョヒ</t>
    </rPh>
    <rPh sb="10" eb="13">
      <t>チイキナイ</t>
    </rPh>
    <rPh sb="13" eb="16">
      <t>ザイジュウシャ</t>
    </rPh>
    <rPh sb="17" eb="19">
      <t>ソウテイ</t>
    </rPh>
    <phoneticPr fontId="1"/>
  </si>
  <si>
    <t>１回1,500円（往復）　×　１名　×　２回</t>
    <rPh sb="1" eb="2">
      <t>カイ</t>
    </rPh>
    <rPh sb="7" eb="8">
      <t>エン</t>
    </rPh>
    <rPh sb="9" eb="11">
      <t>オウフク</t>
    </rPh>
    <rPh sb="16" eb="17">
      <t>メイ</t>
    </rPh>
    <phoneticPr fontId="2"/>
  </si>
  <si>
    <t>　　　・　会場使用料</t>
    <rPh sb="5" eb="7">
      <t>カイジョウ</t>
    </rPh>
    <rPh sb="7" eb="10">
      <t>シヨウリョウ</t>
    </rPh>
    <phoneticPr fontId="1"/>
  </si>
  <si>
    <t>１回6,000円　×　２回</t>
    <rPh sb="1" eb="2">
      <t>カイ</t>
    </rPh>
    <rPh sb="7" eb="8">
      <t>エン</t>
    </rPh>
    <phoneticPr fontId="2"/>
  </si>
  <si>
    <t>　　　・　基本教材等</t>
    <rPh sb="5" eb="7">
      <t>キホン</t>
    </rPh>
    <rPh sb="7" eb="9">
      <t>キョウザイ</t>
    </rPh>
    <rPh sb="9" eb="10">
      <t>トウ</t>
    </rPh>
    <phoneticPr fontId="1"/>
  </si>
  <si>
    <t>１回1,000円　×　　15人　×　２回</t>
    <rPh sb="1" eb="2">
      <t>カイ</t>
    </rPh>
    <rPh sb="7" eb="8">
      <t>エン</t>
    </rPh>
    <rPh sb="14" eb="15">
      <t>ニン</t>
    </rPh>
    <phoneticPr fontId="2"/>
  </si>
  <si>
    <t>　⑥　求職者向け生涯現役支援セミナー</t>
    <rPh sb="3" eb="6">
      <t>キュウショクシャ</t>
    </rPh>
    <rPh sb="6" eb="7">
      <t>ム</t>
    </rPh>
    <rPh sb="8" eb="10">
      <t>ショウガイ</t>
    </rPh>
    <rPh sb="10" eb="12">
      <t>ゲンエキ</t>
    </rPh>
    <rPh sb="12" eb="14">
      <t>シエン</t>
    </rPh>
    <phoneticPr fontId="2"/>
  </si>
  <si>
    <t>　⑦　合同説明会</t>
    <rPh sb="3" eb="5">
      <t>ゴウドウ</t>
    </rPh>
    <rPh sb="5" eb="8">
      <t>セツメイカイ</t>
    </rPh>
    <phoneticPr fontId="2"/>
  </si>
  <si>
    <t>１回40,000円　×　１回</t>
    <rPh sb="1" eb="2">
      <t>カイ</t>
    </rPh>
    <rPh sb="8" eb="9">
      <t>エン</t>
    </rPh>
    <rPh sb="13" eb="14">
      <t>カイ</t>
    </rPh>
    <phoneticPr fontId="2"/>
  </si>
  <si>
    <t>　　　・　会場施設料（マイク・プロジェクター一式・演台）</t>
    <rPh sb="5" eb="7">
      <t>カイジョウ</t>
    </rPh>
    <rPh sb="7" eb="10">
      <t>シセツリョウ</t>
    </rPh>
    <rPh sb="22" eb="24">
      <t>イッシキ</t>
    </rPh>
    <rPh sb="25" eb="27">
      <t>エンダイ</t>
    </rPh>
    <phoneticPr fontId="1"/>
  </si>
  <si>
    <t>１回10,000円　×　１回</t>
    <rPh sb="1" eb="2">
      <t>カイ</t>
    </rPh>
    <rPh sb="8" eb="9">
      <t>エン</t>
    </rPh>
    <rPh sb="13" eb="14">
      <t>カイ</t>
    </rPh>
    <phoneticPr fontId="2"/>
  </si>
  <si>
    <t>　　　・　プログラム資料</t>
    <rPh sb="10" eb="12">
      <t>シリョウ</t>
    </rPh>
    <phoneticPr fontId="1"/>
  </si>
  <si>
    <t>１回（81円　×　200部）　×　１回</t>
    <rPh sb="1" eb="2">
      <t>カイ</t>
    </rPh>
    <rPh sb="5" eb="6">
      <t>エン</t>
    </rPh>
    <rPh sb="12" eb="13">
      <t>ブ</t>
    </rPh>
    <rPh sb="18" eb="19">
      <t>カイ</t>
    </rPh>
    <phoneticPr fontId="2"/>
  </si>
  <si>
    <t>　　　・　広告掲載費</t>
    <rPh sb="5" eb="7">
      <t>コウコク</t>
    </rPh>
    <rPh sb="7" eb="9">
      <t>ケイサイ</t>
    </rPh>
    <rPh sb="9" eb="10">
      <t>ヒ</t>
    </rPh>
    <phoneticPr fontId="1"/>
  </si>
  <si>
    <t>　⑧　職場見学会</t>
    <rPh sb="3" eb="5">
      <t>ショクバ</t>
    </rPh>
    <rPh sb="5" eb="8">
      <t>ケンガクカイ</t>
    </rPh>
    <phoneticPr fontId="2"/>
  </si>
  <si>
    <t>　　　・　協力事業者謝金</t>
    <rPh sb="5" eb="7">
      <t>キョウリョク</t>
    </rPh>
    <rPh sb="7" eb="10">
      <t>ジギョウシャ</t>
    </rPh>
    <rPh sb="10" eb="12">
      <t>シャキン</t>
    </rPh>
    <phoneticPr fontId="1"/>
  </si>
  <si>
    <t>１回7,900円　×　１社　×　２回</t>
    <rPh sb="1" eb="2">
      <t>カイ</t>
    </rPh>
    <rPh sb="7" eb="8">
      <t>エン</t>
    </rPh>
    <rPh sb="12" eb="13">
      <t>シャ</t>
    </rPh>
    <phoneticPr fontId="2"/>
  </si>
  <si>
    <t>　⑨　個別相談</t>
    <rPh sb="3" eb="5">
      <t>コベツ</t>
    </rPh>
    <rPh sb="5" eb="7">
      <t>ソウダン</t>
    </rPh>
    <phoneticPr fontId="2"/>
  </si>
  <si>
    <t>１回7,900円　×　２名　×　６回</t>
    <rPh sb="1" eb="2">
      <t>カイ</t>
    </rPh>
    <rPh sb="7" eb="8">
      <t>エン</t>
    </rPh>
    <rPh sb="12" eb="13">
      <t>メイ</t>
    </rPh>
    <rPh sb="17" eb="18">
      <t>カイ</t>
    </rPh>
    <phoneticPr fontId="2"/>
  </si>
  <si>
    <t>１回1,500円（往復）　×　２名　×　６回</t>
    <rPh sb="1" eb="2">
      <t>カイ</t>
    </rPh>
    <rPh sb="7" eb="8">
      <t>エン</t>
    </rPh>
    <rPh sb="9" eb="11">
      <t>オウフク</t>
    </rPh>
    <rPh sb="16" eb="17">
      <t>メイ</t>
    </rPh>
    <rPh sb="21" eb="22">
      <t>カイ</t>
    </rPh>
    <phoneticPr fontId="2"/>
  </si>
  <si>
    <t>６　消費税</t>
    <rPh sb="2" eb="5">
      <t>ショウヒゼイ</t>
    </rPh>
    <phoneticPr fontId="1"/>
  </si>
  <si>
    <t>合計額（「５」＋「６」）</t>
    <rPh sb="0" eb="2">
      <t>ゴウケイ</t>
    </rPh>
    <rPh sb="2" eb="3">
      <t>ガク</t>
    </rPh>
    <phoneticPr fontId="1"/>
  </si>
  <si>
    <t>該当</t>
    <rPh sb="0" eb="2">
      <t>ガイトウ</t>
    </rPh>
    <phoneticPr fontId="2"/>
  </si>
  <si>
    <t>市職員主査級（概ね大卒３年目相当）１名　×　12ヶ月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</si>
  <si>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　　　・　賞与（夏季・冬季）</t>
    <rPh sb="5" eb="7">
      <t>ショウヨ</t>
    </rPh>
    <rPh sb="8" eb="10">
      <t>カキ</t>
    </rPh>
    <rPh sb="11" eb="13">
      <t>トウキ</t>
    </rPh>
    <phoneticPr fontId="2"/>
  </si>
  <si>
    <t>200,000円　×　4.20月（直近実績）</t>
    <rPh sb="7" eb="8">
      <t>エン</t>
    </rPh>
    <rPh sb="15" eb="16">
      <t>ゲツ</t>
    </rPh>
    <rPh sb="17" eb="19">
      <t>チョッキン</t>
    </rPh>
    <rPh sb="19" eb="21">
      <t>ジッセキ</t>
    </rPh>
    <phoneticPr fontId="2"/>
  </si>
  <si>
    <t>平日（時間給×1.25倍）　×　月10ｈ　×　12ヶ月</t>
    <rPh sb="0" eb="2">
      <t>ヘイジツ</t>
    </rPh>
    <rPh sb="3" eb="6">
      <t>ジカンキュウ</t>
    </rPh>
    <rPh sb="11" eb="12">
      <t>バイ</t>
    </rPh>
    <rPh sb="16" eb="17">
      <t>ツキ</t>
    </rPh>
    <phoneticPr fontId="1"/>
  </si>
  <si>
    <t>200,000円　×　0.05　　　 ×　12ヶ月</t>
    <rPh sb="7" eb="8">
      <t>エン</t>
    </rPh>
    <phoneticPr fontId="1"/>
  </si>
  <si>
    <t>200,000円　×　0.0036　　×　12ヶ月</t>
  </si>
  <si>
    <t>200,000円　×　0.0915　  ×　12ヶ月</t>
  </si>
  <si>
    <t>　 5,000円                     ×　12ヶ月</t>
    <rPh sb="7" eb="8">
      <t>エン</t>
    </rPh>
    <phoneticPr fontId="1"/>
  </si>
  <si>
    <t>市賃金職員相当１名（時給900円　×　５時間　×　20日）　×　12ヶ月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</si>
  <si>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4.20月（直近実績）</t>
    <rPh sb="6" eb="7">
      <t>エン</t>
    </rPh>
    <rPh sb="14" eb="15">
      <t>ゲツ</t>
    </rPh>
    <rPh sb="16" eb="18">
      <t>チョッキン</t>
    </rPh>
    <rPh sb="18" eb="20">
      <t>ジッセキ</t>
    </rPh>
    <phoneticPr fontId="2"/>
  </si>
  <si>
    <t>90,000円　×　0.05　　　 ×　12ヶ月</t>
    <rPh sb="6" eb="7">
      <t>エン</t>
    </rPh>
    <phoneticPr fontId="1"/>
  </si>
  <si>
    <t>90,000円　×　0.0036　　×　12ヶ月</t>
  </si>
  <si>
    <t>90,000円　×　0.0915　  ×　12ヶ月</t>
  </si>
  <si>
    <t>月額2,500円　×　12ヶ月</t>
    <rPh sb="0" eb="2">
      <t>ゲツガク</t>
    </rPh>
    <rPh sb="7" eb="8">
      <t>エン</t>
    </rPh>
    <phoneticPr fontId="2"/>
  </si>
  <si>
    <t>月額24,000円（１通話160円　×　150通話）　×　12ヶ月</t>
    <rPh sb="0" eb="2">
      <t>ゲツガク</t>
    </rPh>
    <rPh sb="8" eb="9">
      <t>エン</t>
    </rPh>
    <rPh sb="11" eb="13">
      <t>ツウワ</t>
    </rPh>
    <rPh sb="16" eb="17">
      <t>エン</t>
    </rPh>
    <rPh sb="23" eb="25">
      <t>ツウワ</t>
    </rPh>
    <phoneticPr fontId="2"/>
  </si>
  <si>
    <t>月額5,500円　×　12ヶ月</t>
    <rPh sb="0" eb="2">
      <t>ゲツガク</t>
    </rPh>
    <rPh sb="7" eb="8">
      <t>エン</t>
    </rPh>
    <phoneticPr fontId="2"/>
  </si>
  <si>
    <t>月額13,380円　×　３台　×　12ヶ月</t>
    <rPh sb="0" eb="2">
      <t>ゲツガク</t>
    </rPh>
    <rPh sb="8" eb="9">
      <t>エン</t>
    </rPh>
    <rPh sb="13" eb="14">
      <t>ダイ</t>
    </rPh>
    <phoneticPr fontId="2"/>
  </si>
  <si>
    <t>月額20,000円（軽自動車）　×　１台　×　12ヶ月</t>
    <rPh sb="0" eb="2">
      <t>ゲツガク</t>
    </rPh>
    <rPh sb="8" eb="9">
      <t>エン</t>
    </rPh>
    <rPh sb="10" eb="14">
      <t>ケイジドウシャ</t>
    </rPh>
    <rPh sb="19" eb="20">
      <t>ダイ</t>
    </rPh>
    <phoneticPr fontId="2"/>
  </si>
  <si>
    <t>月額10,200円　×　12ヶ月</t>
    <rPh sb="0" eb="2">
      <t>ゲツガク</t>
    </rPh>
    <rPh sb="8" eb="9">
      <t>エン</t>
    </rPh>
    <phoneticPr fontId="2"/>
  </si>
  <si>
    <t>月額70,000円　×　12ヶ月</t>
    <rPh sb="0" eb="2">
      <t>ゲツガク</t>
    </rPh>
    <rPh sb="8" eb="9">
      <t>エン</t>
    </rPh>
    <phoneticPr fontId="2"/>
  </si>
  <si>
    <t>月額30,000円　×　12ヶ月</t>
    <rPh sb="0" eb="2">
      <t>ゲツガク</t>
    </rPh>
    <rPh sb="8" eb="9">
      <t>エン</t>
    </rPh>
    <phoneticPr fontId="2"/>
  </si>
  <si>
    <t>月額10,500円（150円　×　70㍑）　×　12ヶ月</t>
    <rPh sb="0" eb="2">
      <t>ゲツガク</t>
    </rPh>
    <rPh sb="8" eb="9">
      <t>エン</t>
    </rPh>
    <rPh sb="13" eb="14">
      <t>エン</t>
    </rPh>
    <phoneticPr fontId="2"/>
  </si>
  <si>
    <t>月額15,000円　×　12ヶ月</t>
    <rPh sb="0" eb="2">
      <t>ゲツガク</t>
    </rPh>
    <rPh sb="8" eb="9">
      <t>エン</t>
    </rPh>
    <phoneticPr fontId="2"/>
  </si>
  <si>
    <t>市職員主事級（一般職員３年目相当）１名　×　12ヶ月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</si>
  <si>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4.20月（直近実績）</t>
    <rPh sb="7" eb="8">
      <t>エン</t>
    </rPh>
    <rPh sb="15" eb="16">
      <t>ゲツ</t>
    </rPh>
    <rPh sb="17" eb="19">
      <t>チョッキン</t>
    </rPh>
    <rPh sb="19" eb="21">
      <t>ジッセキ</t>
    </rPh>
    <phoneticPr fontId="2"/>
  </si>
  <si>
    <t>平日（時間給×1.25倍）　×　月10 ｈ　×　12ヶ月</t>
    <rPh sb="0" eb="2">
      <t>ヘイジツ</t>
    </rPh>
    <rPh sb="3" eb="6">
      <t>ジカンキュウ</t>
    </rPh>
    <rPh sb="11" eb="12">
      <t>バイ</t>
    </rPh>
    <rPh sb="16" eb="17">
      <t>ツキ</t>
    </rPh>
    <phoneticPr fontId="1"/>
  </si>
  <si>
    <t>155,000円　×　0.05　　　 ×　12ヶ月</t>
    <rPh sb="7" eb="8">
      <t>エン</t>
    </rPh>
    <phoneticPr fontId="1"/>
  </si>
  <si>
    <t>155,000円　×　0.0036　　×　12ヶ月</t>
  </si>
  <si>
    <t>155,000円　×　0.0915　  ×　12ヶ月</t>
  </si>
  <si>
    <t>　②　地域魅力発信事業</t>
    <rPh sb="3" eb="5">
      <t>チイキ</t>
    </rPh>
    <rPh sb="5" eb="7">
      <t>ミリョク</t>
    </rPh>
    <rPh sb="7" eb="9">
      <t>ハッシン</t>
    </rPh>
    <rPh sb="9" eb="11">
      <t>ジギョウ</t>
    </rPh>
    <phoneticPr fontId="2"/>
  </si>
  <si>
    <t>月額5,000円　×　12ヶ月</t>
    <rPh sb="0" eb="2">
      <t>ゲツガク</t>
    </rPh>
    <rPh sb="7" eb="8">
      <t>エン</t>
    </rPh>
    <rPh sb="14" eb="15">
      <t>ゲツ</t>
    </rPh>
    <phoneticPr fontId="2"/>
  </si>
  <si>
    <t>月額10,000円　×　12ヶ月</t>
    <rPh sb="0" eb="2">
      <t>ゲツガク</t>
    </rPh>
    <rPh sb="8" eb="9">
      <t>エン</t>
    </rPh>
    <rPh sb="15" eb="16">
      <t>ゲツ</t>
    </rPh>
    <phoneticPr fontId="2"/>
  </si>
  <si>
    <t>　③　企業向け生涯現役支援セミナー</t>
    <rPh sb="3" eb="5">
      <t>キギョウ</t>
    </rPh>
    <rPh sb="5" eb="6">
      <t>ム</t>
    </rPh>
    <rPh sb="7" eb="9">
      <t>ショウガイ</t>
    </rPh>
    <rPh sb="9" eb="11">
      <t>ゲンエキ</t>
    </rPh>
    <rPh sb="11" eb="13">
      <t>シエン</t>
    </rPh>
    <phoneticPr fontId="2"/>
  </si>
  <si>
    <t>１回7,900円　×　１名　×　４回</t>
    <rPh sb="1" eb="2">
      <t>カイ</t>
    </rPh>
    <rPh sb="7" eb="8">
      <t>エン</t>
    </rPh>
    <rPh sb="12" eb="13">
      <t>メイ</t>
    </rPh>
    <phoneticPr fontId="2"/>
  </si>
  <si>
    <t>１回1,500円（往復）　×　１名　×　４回</t>
    <rPh sb="1" eb="2">
      <t>カイ</t>
    </rPh>
    <rPh sb="7" eb="8">
      <t>エン</t>
    </rPh>
    <rPh sb="9" eb="11">
      <t>オウフク</t>
    </rPh>
    <rPh sb="16" eb="17">
      <t>メイ</t>
    </rPh>
    <phoneticPr fontId="2"/>
  </si>
  <si>
    <t>１回6,000円　×　４回</t>
    <rPh sb="1" eb="2">
      <t>カイ</t>
    </rPh>
    <rPh sb="7" eb="8">
      <t>エン</t>
    </rPh>
    <phoneticPr fontId="2"/>
  </si>
  <si>
    <t>１回1,000円　×　　15人　×　４回</t>
    <rPh sb="1" eb="2">
      <t>カイ</t>
    </rPh>
    <rPh sb="7" eb="8">
      <t>エン</t>
    </rPh>
    <rPh sb="14" eb="15">
      <t>ニン</t>
    </rPh>
    <phoneticPr fontId="2"/>
  </si>
  <si>
    <t>　④　求職者向け生涯現役支援セミナー</t>
    <rPh sb="3" eb="6">
      <t>キュウショクシャ</t>
    </rPh>
    <rPh sb="6" eb="7">
      <t>ム</t>
    </rPh>
    <rPh sb="8" eb="10">
      <t>ショウガイ</t>
    </rPh>
    <rPh sb="10" eb="12">
      <t>ゲンエキ</t>
    </rPh>
    <rPh sb="12" eb="14">
      <t>シエン</t>
    </rPh>
    <phoneticPr fontId="2"/>
  </si>
  <si>
    <t>　⑤　合同説明会</t>
    <rPh sb="3" eb="5">
      <t>ゴウドウ</t>
    </rPh>
    <rPh sb="5" eb="8">
      <t>セツメイカイ</t>
    </rPh>
    <phoneticPr fontId="2"/>
  </si>
  <si>
    <t>１回40,000円　×　２回</t>
    <rPh sb="1" eb="2">
      <t>カイ</t>
    </rPh>
    <rPh sb="8" eb="9">
      <t>エン</t>
    </rPh>
    <rPh sb="13" eb="14">
      <t>カイ</t>
    </rPh>
    <phoneticPr fontId="2"/>
  </si>
  <si>
    <t>１回10,000円　×　２回</t>
    <rPh sb="1" eb="2">
      <t>カイ</t>
    </rPh>
    <rPh sb="8" eb="9">
      <t>エン</t>
    </rPh>
    <rPh sb="13" eb="14">
      <t>カイ</t>
    </rPh>
    <phoneticPr fontId="2"/>
  </si>
  <si>
    <t>１回（81円　×　200部）　×　２回</t>
    <rPh sb="1" eb="2">
      <t>カイ</t>
    </rPh>
    <rPh sb="5" eb="6">
      <t>エン</t>
    </rPh>
    <rPh sb="12" eb="13">
      <t>ブ</t>
    </rPh>
    <rPh sb="18" eb="19">
      <t>カイ</t>
    </rPh>
    <phoneticPr fontId="2"/>
  </si>
  <si>
    <t>　⑥　職場見学会</t>
    <rPh sb="3" eb="5">
      <t>ショクバ</t>
    </rPh>
    <rPh sb="5" eb="8">
      <t>ケンガクカイ</t>
    </rPh>
    <phoneticPr fontId="2"/>
  </si>
  <si>
    <t>　⑦　個別相談</t>
    <rPh sb="3" eb="5">
      <t>コベツ</t>
    </rPh>
    <rPh sb="5" eb="7">
      <t>ソウダン</t>
    </rPh>
    <phoneticPr fontId="2"/>
  </si>
  <si>
    <t>１回7,900円　×　２名　×　12回</t>
    <rPh sb="1" eb="2">
      <t>カイ</t>
    </rPh>
    <rPh sb="7" eb="8">
      <t>エン</t>
    </rPh>
    <rPh sb="12" eb="13">
      <t>メイ</t>
    </rPh>
    <rPh sb="18" eb="19">
      <t>カイ</t>
    </rPh>
    <phoneticPr fontId="2"/>
  </si>
  <si>
    <t>１回1,500円（往復）　×　２名　×　12回</t>
    <rPh sb="1" eb="2">
      <t>カイ</t>
    </rPh>
    <rPh sb="7" eb="8">
      <t>エン</t>
    </rPh>
    <rPh sb="9" eb="11">
      <t>オウフク</t>
    </rPh>
    <rPh sb="16" eb="17">
      <t>メイ</t>
    </rPh>
    <rPh sb="22" eb="23">
      <t>カイ</t>
    </rPh>
    <phoneticPr fontId="2"/>
  </si>
  <si>
    <t>200,000円　×　0.0091　  ×　12ヶ月</t>
    <rPh sb="7" eb="8">
      <t>エン</t>
    </rPh>
    <phoneticPr fontId="1"/>
  </si>
  <si>
    <t>200,000円　×　0.0095 　 ×　12ヶ月</t>
  </si>
  <si>
    <t>200,000円　×　0.0025 　 ×　12ヶ月</t>
  </si>
  <si>
    <t>200,000円　×　0.00002   ×　12ヶ月</t>
  </si>
  <si>
    <t>90,000円　×　0.0091　  ×　12ヶ月</t>
    <rPh sb="6" eb="7">
      <t>エン</t>
    </rPh>
    <phoneticPr fontId="1"/>
  </si>
  <si>
    <t>90,000円　×　0.0095 　 ×　12ヶ月</t>
  </si>
  <si>
    <t>90,000円　×　0.0025 　 ×　12ヶ月</t>
  </si>
  <si>
    <t>90,000円　×　0.00002   ×　12ヶ月</t>
  </si>
  <si>
    <t>155,000円　×　0.0091　  ×　12ヶ月</t>
    <rPh sb="7" eb="8">
      <t>エン</t>
    </rPh>
    <phoneticPr fontId="1"/>
  </si>
  <si>
    <t>155,000円　×　0.0095 　 ×　12ヶ月</t>
  </si>
  <si>
    <t>155,000円　×　0.0025 　 ×　12ヶ月</t>
  </si>
  <si>
    <t>155,000円　×　0.00002   ×　12ヶ月</t>
  </si>
  <si>
    <t>　 5,000円                      ×　12ヶ月</t>
    <rPh sb="7" eb="8">
      <t>エン</t>
    </rPh>
    <phoneticPr fontId="1"/>
  </si>
  <si>
    <t>市職員主査級（概ね大卒３年目相当）１名　×　９ヶ月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</si>
  <si>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平日（時間給×1.25倍）　×　月10ｈ　×　９ヶ月</t>
    <rPh sb="0" eb="2">
      <t>ヘイジツ</t>
    </rPh>
    <rPh sb="3" eb="6">
      <t>ジカンキュウ</t>
    </rPh>
    <rPh sb="11" eb="12">
      <t>バイ</t>
    </rPh>
    <rPh sb="16" eb="17">
      <t>ツキ</t>
    </rPh>
    <phoneticPr fontId="1"/>
  </si>
  <si>
    <t>200,000円　×　0.05　　　 ×　９ヶ月</t>
    <rPh sb="7" eb="8">
      <t>エン</t>
    </rPh>
    <phoneticPr fontId="1"/>
  </si>
  <si>
    <t>200,000円　×　0.0091　  ×　９ヶ月</t>
    <rPh sb="7" eb="8">
      <t>エン</t>
    </rPh>
    <phoneticPr fontId="1"/>
  </si>
  <si>
    <t>200,000円　×　0.0036　　×　９ヶ月</t>
  </si>
  <si>
    <t>200,000円　×　0.0915　  ×　９ヶ月</t>
  </si>
  <si>
    <t>200,000円　×　0.0095 　 ×　９ヶ月</t>
  </si>
  <si>
    <t>200,000円　×　0.0025 　 ×　９ヶ月</t>
  </si>
  <si>
    <t>200,000円　×　0.00002   ×　９ヶ月</t>
  </si>
  <si>
    <t>　 5,000円                   ×　９ヶ月</t>
    <rPh sb="7" eb="8">
      <t>エン</t>
    </rPh>
    <phoneticPr fontId="1"/>
  </si>
  <si>
    <t>市賃金職員相当１名（時給900円　×　５時間　×　20日）　×　９ヶ月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</si>
  <si>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0.05　　　 ×　９ヶ月</t>
    <rPh sb="6" eb="7">
      <t>エン</t>
    </rPh>
    <phoneticPr fontId="1"/>
  </si>
  <si>
    <t>90,000円　×　0.0091　  ×　９ヶ月</t>
    <rPh sb="6" eb="7">
      <t>エン</t>
    </rPh>
    <phoneticPr fontId="1"/>
  </si>
  <si>
    <t>90,000円　×　0.0036　　×　９ヶ月</t>
  </si>
  <si>
    <t>90,000円　×　0.0915　  ×　９ヶ月</t>
  </si>
  <si>
    <t>90,000円　×　0.0095 　 ×　９ヶ月</t>
  </si>
  <si>
    <t>90,000円　×　0.0025 　 ×　９ヶ月</t>
  </si>
  <si>
    <t>90,000円　×　0.00002   ×　９ヶ月</t>
  </si>
  <si>
    <t xml:space="preserve">  5,000円                   ×　９ヶ月</t>
    <rPh sb="7" eb="8">
      <t>エン</t>
    </rPh>
    <phoneticPr fontId="1"/>
  </si>
  <si>
    <t>　5,000円                   ×　９ヶ月</t>
    <rPh sb="6" eb="7">
      <t>エン</t>
    </rPh>
    <phoneticPr fontId="1"/>
  </si>
  <si>
    <t>月額2,500円　×　９ヶ月</t>
    <rPh sb="0" eb="2">
      <t>ゲツガク</t>
    </rPh>
    <rPh sb="7" eb="8">
      <t>エン</t>
    </rPh>
    <phoneticPr fontId="2"/>
  </si>
  <si>
    <t>月額24,000円（１通話160円　×　150通話）　×　９ヶ月</t>
    <rPh sb="0" eb="2">
      <t>ゲツガク</t>
    </rPh>
    <rPh sb="8" eb="9">
      <t>エン</t>
    </rPh>
    <rPh sb="11" eb="13">
      <t>ツウワ</t>
    </rPh>
    <rPh sb="16" eb="17">
      <t>エン</t>
    </rPh>
    <rPh sb="23" eb="25">
      <t>ツウワ</t>
    </rPh>
    <phoneticPr fontId="2"/>
  </si>
  <si>
    <t>月額5,500円　×　９ヶ月</t>
    <rPh sb="0" eb="2">
      <t>ゲツガク</t>
    </rPh>
    <rPh sb="7" eb="8">
      <t>エン</t>
    </rPh>
    <phoneticPr fontId="2"/>
  </si>
  <si>
    <t>月額13,380円　×　４台　×　９ヶ月</t>
    <rPh sb="0" eb="2">
      <t>ゲツガク</t>
    </rPh>
    <rPh sb="8" eb="9">
      <t>エン</t>
    </rPh>
    <rPh sb="13" eb="14">
      <t>ダイ</t>
    </rPh>
    <phoneticPr fontId="2"/>
  </si>
  <si>
    <t>月額29,000円（軽自動車）　×　１台　×　９ヶ月</t>
    <rPh sb="0" eb="2">
      <t>ゲツガク</t>
    </rPh>
    <rPh sb="8" eb="9">
      <t>エン</t>
    </rPh>
    <rPh sb="10" eb="14">
      <t>ケイジドウシャ</t>
    </rPh>
    <rPh sb="19" eb="20">
      <t>ダイ</t>
    </rPh>
    <phoneticPr fontId="2"/>
  </si>
  <si>
    <t>月額10,200円　×　９ヶ月</t>
    <rPh sb="0" eb="2">
      <t>ゲツガク</t>
    </rPh>
    <rPh sb="8" eb="9">
      <t>エン</t>
    </rPh>
    <phoneticPr fontId="2"/>
  </si>
  <si>
    <t>月額70,000円　×　９ヶ月</t>
    <rPh sb="0" eb="2">
      <t>ゲツガク</t>
    </rPh>
    <rPh sb="8" eb="9">
      <t>エン</t>
    </rPh>
    <phoneticPr fontId="2"/>
  </si>
  <si>
    <t>月額30,000円　×　９ヶ月</t>
    <rPh sb="0" eb="2">
      <t>ゲツガク</t>
    </rPh>
    <rPh sb="8" eb="9">
      <t>エン</t>
    </rPh>
    <phoneticPr fontId="2"/>
  </si>
  <si>
    <t>月額10,500円（150円　×　70㍑）　×　９ヶ月</t>
    <rPh sb="0" eb="2">
      <t>ゲツガク</t>
    </rPh>
    <rPh sb="8" eb="9">
      <t>エン</t>
    </rPh>
    <rPh sb="13" eb="14">
      <t>エン</t>
    </rPh>
    <phoneticPr fontId="2"/>
  </si>
  <si>
    <t>月額15,000円　×　９ヶ月</t>
    <rPh sb="0" eb="2">
      <t>ゲツガク</t>
    </rPh>
    <rPh sb="8" eb="9">
      <t>エン</t>
    </rPh>
    <phoneticPr fontId="2"/>
  </si>
  <si>
    <t>市職員主事級（一般職員３年目相当）１名　×　９ヶ月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</si>
  <si>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0.05　　　 ×　９ヶ月</t>
    <rPh sb="7" eb="8">
      <t>エン</t>
    </rPh>
    <phoneticPr fontId="1"/>
  </si>
  <si>
    <t>155,000円　×　0.00895　×　９ヶ月</t>
    <rPh sb="7" eb="8">
      <t>エン</t>
    </rPh>
    <phoneticPr fontId="1"/>
  </si>
  <si>
    <t>155,000円　×　0.0036　　×　９ヶ月</t>
  </si>
  <si>
    <t>155,000円　×　0.0915　  ×　９ヶ月</t>
  </si>
  <si>
    <t>155,000円　×　0.006　　 ×　９ヶ月</t>
  </si>
  <si>
    <t>155,000円　×　0.003　　 ×　９ヶ月</t>
  </si>
  <si>
    <t>155,000円　×　0.00002　×　９ヶ月</t>
  </si>
  <si>
    <t>　 5,000円                     ×　９ヶ月</t>
    <rPh sb="7" eb="8">
      <t>エン</t>
    </rPh>
    <phoneticPr fontId="1"/>
  </si>
  <si>
    <t>月額5,000円　×　９ヶ月</t>
    <rPh sb="0" eb="2">
      <t>ゲツガク</t>
    </rPh>
    <rPh sb="7" eb="8">
      <t>エン</t>
    </rPh>
    <phoneticPr fontId="2"/>
  </si>
  <si>
    <t>月額10,000円　×　９ヶ月</t>
    <rPh sb="0" eb="2">
      <t>ゲツガク</t>
    </rPh>
    <rPh sb="8" eb="9">
      <t>エン</t>
    </rPh>
    <phoneticPr fontId="2"/>
  </si>
  <si>
    <r>
      <rPr>
        <b/>
        <sz val="11"/>
        <color theme="1"/>
        <rFont val="ＭＳ Ｐゴシック"/>
        <family val="3"/>
        <charset val="128"/>
      </rPr>
      <t>５</t>
    </r>
    <r>
      <rPr>
        <b/>
        <sz val="10"/>
        <color theme="1"/>
        <rFont val="ＭＳ Ｐゴシック"/>
        <family val="3"/>
        <charset val="128"/>
      </rPr>
      <t>　人件費＋管理費＋事業費</t>
    </r>
    <rPh sb="2" eb="5">
      <t>ジンケンヒ</t>
    </rPh>
    <rPh sb="6" eb="9">
      <t>カンリヒ</t>
    </rPh>
    <rPh sb="10" eb="13">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</si>
</sst>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b/>
      <sz val="14"/>
      <color theme="1"/>
      <name val="ＭＳ Ｐゴシック"/>
      <family val="3"/>
      <charset val="128"/>
    </font>
    <font>
      <b/>
      <sz val="11"/>
      <color rgb="FFFF0000"/>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11"/>
      <color theme="4"/>
      <name val="ＭＳ Ｐゴシック"/>
      <family val="3"/>
      <charset val="128"/>
    </font>
    <font>
      <sz val="9"/>
      <color theme="4"/>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FF"/>
        <bgColor indexed="64"/>
      </patternFill>
    </fill>
  </fills>
  <borders count="64">
    <border>
      <left/>
      <right/>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top style="hair">
        <color indexed="64"/>
      </top>
      <bottom/>
      <diagonal/>
    </border>
    <border>
      <left style="medium">
        <color indexed="64"/>
      </left>
      <right style="medium">
        <color indexed="64"/>
      </right>
      <top/>
      <bottom/>
      <diagonal/>
    </border>
    <border>
      <left/>
      <right style="hair">
        <color indexed="64"/>
      </right>
      <top/>
      <bottom/>
      <diagonal/>
    </border>
    <border>
      <left style="hair">
        <color indexed="64"/>
      </left>
      <right/>
      <top/>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5" fillId="0" borderId="10" xfId="0" applyFont="1" applyBorder="1">
      <alignment vertical="center"/>
    </xf>
    <xf numFmtId="0" fontId="5" fillId="0" borderId="2" xfId="0" applyFont="1" applyBorder="1">
      <alignment vertical="center"/>
    </xf>
    <xf numFmtId="0" fontId="5" fillId="2" borderId="4" xfId="0" applyFont="1" applyFill="1" applyBorder="1">
      <alignment vertical="center"/>
    </xf>
    <xf numFmtId="177" fontId="4" fillId="0" borderId="0" xfId="0" applyNumberFormat="1" applyFont="1" applyAlignment="1">
      <alignment horizontal="center" vertical="center"/>
    </xf>
    <xf numFmtId="177" fontId="5" fillId="0" borderId="0" xfId="0" applyNumberFormat="1" applyFont="1">
      <alignment vertical="center"/>
    </xf>
    <xf numFmtId="0" fontId="8" fillId="0" borderId="0" xfId="0" applyFont="1">
      <alignment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9" fillId="0" borderId="0" xfId="0" applyFont="1" applyAlignment="1">
      <alignment horizontal="left" vertical="center"/>
    </xf>
    <xf numFmtId="38" fontId="4" fillId="0" borderId="0" xfId="1" applyFont="1" applyAlignment="1">
      <alignment horizontal="center" vertical="center"/>
    </xf>
    <xf numFmtId="38" fontId="5" fillId="0" borderId="0" xfId="1" applyFont="1">
      <alignment vertical="center"/>
    </xf>
    <xf numFmtId="0" fontId="9" fillId="3" borderId="4" xfId="0" applyFont="1" applyFill="1" applyBorder="1">
      <alignment vertical="center"/>
    </xf>
    <xf numFmtId="177" fontId="9" fillId="3" borderId="3" xfId="0" applyNumberFormat="1" applyFont="1" applyFill="1" applyBorder="1">
      <alignment vertical="center"/>
    </xf>
    <xf numFmtId="0" fontId="9" fillId="3" borderId="4" xfId="0" applyFont="1" applyFill="1" applyBorder="1" applyAlignment="1">
      <alignment vertical="center" shrinkToFit="1"/>
    </xf>
    <xf numFmtId="177" fontId="9" fillId="3" borderId="3" xfId="1" applyNumberFormat="1" applyFont="1" applyFill="1" applyBorder="1">
      <alignment vertical="center"/>
    </xf>
    <xf numFmtId="0" fontId="9" fillId="2" borderId="4" xfId="0" applyFont="1" applyFill="1" applyBorder="1">
      <alignment vertical="center"/>
    </xf>
    <xf numFmtId="177" fontId="9" fillId="2" borderId="3" xfId="0" applyNumberFormat="1" applyFont="1" applyFill="1" applyBorder="1">
      <alignment vertical="center"/>
    </xf>
    <xf numFmtId="0" fontId="10" fillId="2" borderId="4" xfId="0" applyFont="1" applyFill="1" applyBorder="1">
      <alignment vertical="center"/>
    </xf>
    <xf numFmtId="0" fontId="5" fillId="0" borderId="0" xfId="0" applyFont="1" applyAlignment="1">
      <alignment horizontal="center" vertical="center"/>
    </xf>
    <xf numFmtId="0" fontId="5" fillId="3" borderId="4" xfId="0" applyFont="1" applyFill="1" applyBorder="1">
      <alignment vertical="center"/>
    </xf>
    <xf numFmtId="0" fontId="5" fillId="3" borderId="6" xfId="0" applyFont="1" applyFill="1" applyBorder="1" applyAlignment="1">
      <alignment horizontal="center" vertical="center"/>
    </xf>
    <xf numFmtId="0" fontId="5" fillId="3" borderId="11" xfId="0" applyFont="1" applyFill="1" applyBorder="1" applyAlignment="1">
      <alignment horizontal="center" vertical="center"/>
    </xf>
    <xf numFmtId="0" fontId="6" fillId="3" borderId="37" xfId="0" applyFont="1" applyFill="1" applyBorder="1" applyAlignment="1">
      <alignment vertical="center" shrinkToFit="1"/>
    </xf>
    <xf numFmtId="38" fontId="11" fillId="0" borderId="63" xfId="1" applyFont="1" applyBorder="1" applyAlignment="1">
      <alignment horizontal="center" vertical="center" wrapText="1"/>
    </xf>
    <xf numFmtId="38" fontId="11" fillId="0" borderId="11" xfId="1" applyFont="1" applyBorder="1" applyAlignment="1">
      <alignment horizontal="center" vertical="center"/>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9" fillId="5" borderId="16" xfId="0" applyFont="1" applyFill="1" applyBorder="1">
      <alignment vertical="center"/>
    </xf>
    <xf numFmtId="177" fontId="9" fillId="5" borderId="20" xfId="0" applyNumberFormat="1" applyFont="1" applyFill="1" applyBorder="1">
      <alignment vertical="center"/>
    </xf>
    <xf numFmtId="38" fontId="5" fillId="5" borderId="18" xfId="1" applyFont="1" applyFill="1" applyBorder="1">
      <alignment vertical="center"/>
    </xf>
    <xf numFmtId="0" fontId="5" fillId="5" borderId="17" xfId="0" applyFont="1" applyFill="1" applyBorder="1">
      <alignment vertical="center"/>
    </xf>
    <xf numFmtId="0" fontId="5" fillId="5" borderId="16" xfId="0" applyFont="1" applyFill="1" applyBorder="1">
      <alignment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12" fillId="4" borderId="24" xfId="0" applyFont="1" applyFill="1" applyBorder="1" applyAlignment="1">
      <alignment vertical="center" shrinkToFit="1"/>
    </xf>
    <xf numFmtId="177" fontId="12" fillId="4" borderId="44" xfId="1" applyNumberFormat="1" applyFont="1" applyFill="1" applyBorder="1">
      <alignment vertical="center"/>
    </xf>
    <xf numFmtId="176" fontId="12" fillId="4" borderId="45" xfId="2" applyNumberFormat="1" applyFont="1" applyFill="1" applyBorder="1" applyAlignment="1">
      <alignment horizontal="center" vertical="center"/>
    </xf>
    <xf numFmtId="0" fontId="13" fillId="4" borderId="46" xfId="0" applyFont="1" applyFill="1" applyBorder="1" applyAlignment="1">
      <alignment vertical="center" shrinkToFit="1"/>
    </xf>
    <xf numFmtId="0" fontId="12" fillId="4" borderId="7"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29" xfId="0" applyFont="1" applyBorder="1" applyAlignment="1">
      <alignment vertical="center" shrinkToFit="1"/>
    </xf>
    <xf numFmtId="177" fontId="12" fillId="0" borderId="30" xfId="1" applyNumberFormat="1" applyFont="1" applyFill="1" applyBorder="1">
      <alignment vertical="center"/>
    </xf>
    <xf numFmtId="38" fontId="12" fillId="0" borderId="31" xfId="1" applyFont="1" applyFill="1" applyBorder="1" applyAlignment="1">
      <alignment vertical="center"/>
    </xf>
    <xf numFmtId="0" fontId="12" fillId="0" borderId="32" xfId="2" applyNumberFormat="1" applyFont="1" applyFill="1" applyBorder="1" applyAlignment="1">
      <alignment vertical="center"/>
    </xf>
    <xf numFmtId="0" fontId="13" fillId="0" borderId="29" xfId="0" applyFont="1" applyBorder="1" applyAlignment="1">
      <alignment vertical="center" shrinkToFi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lignment vertical="center"/>
    </xf>
    <xf numFmtId="0" fontId="12" fillId="0" borderId="23" xfId="0" applyFont="1" applyBorder="1" applyAlignment="1">
      <alignment vertical="center" shrinkToFit="1"/>
    </xf>
    <xf numFmtId="177" fontId="12" fillId="0" borderId="21" xfId="1" applyNumberFormat="1" applyFont="1" applyFill="1" applyBorder="1">
      <alignment vertical="center"/>
    </xf>
    <xf numFmtId="38" fontId="12" fillId="0" borderId="34" xfId="1" applyFont="1" applyFill="1" applyBorder="1" applyAlignment="1">
      <alignment vertical="center"/>
    </xf>
    <xf numFmtId="0" fontId="12" fillId="0" borderId="35" xfId="2" applyNumberFormat="1" applyFont="1" applyFill="1" applyBorder="1" applyAlignment="1">
      <alignment vertical="center"/>
    </xf>
    <xf numFmtId="0" fontId="13" fillId="0" borderId="23" xfId="0" applyFont="1" applyBorder="1" applyAlignment="1">
      <alignment vertical="center" shrinkToFit="1"/>
    </xf>
    <xf numFmtId="0" fontId="12" fillId="0" borderId="8" xfId="0" applyFont="1" applyBorder="1" applyAlignment="1">
      <alignment horizontal="center" vertical="center"/>
    </xf>
    <xf numFmtId="0" fontId="12" fillId="0" borderId="36" xfId="0" applyFont="1" applyBorder="1" applyAlignment="1">
      <alignment horizontal="center" vertical="center"/>
    </xf>
    <xf numFmtId="177" fontId="12" fillId="0" borderId="49" xfId="1" applyNumberFormat="1" applyFont="1" applyFill="1" applyBorder="1">
      <alignment vertical="center"/>
    </xf>
    <xf numFmtId="38" fontId="12" fillId="0" borderId="50" xfId="1" applyFont="1" applyFill="1" applyBorder="1" applyAlignment="1">
      <alignment vertical="center"/>
    </xf>
    <xf numFmtId="0" fontId="12" fillId="0" borderId="51" xfId="2" applyNumberFormat="1" applyFont="1" applyFill="1" applyBorder="1" applyAlignment="1">
      <alignment vertical="center"/>
    </xf>
    <xf numFmtId="0" fontId="13" fillId="0" borderId="48" xfId="0" applyFont="1" applyBorder="1" applyAlignment="1">
      <alignment vertical="center" shrinkToFi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4" borderId="24" xfId="0" applyFont="1" applyFill="1" applyBorder="1">
      <alignment vertical="center"/>
    </xf>
    <xf numFmtId="177" fontId="12" fillId="4" borderId="25" xfId="0" applyNumberFormat="1" applyFont="1" applyFill="1" applyBorder="1">
      <alignment vertical="center"/>
    </xf>
    <xf numFmtId="38" fontId="12" fillId="4" borderId="26" xfId="1" applyFont="1" applyFill="1" applyBorder="1">
      <alignment vertical="center"/>
    </xf>
    <xf numFmtId="0" fontId="12" fillId="4" borderId="27" xfId="0" applyFont="1" applyFill="1" applyBorder="1">
      <alignment vertical="center"/>
    </xf>
    <xf numFmtId="0" fontId="12" fillId="4" borderId="28" xfId="0" applyFont="1" applyFill="1" applyBorder="1" applyAlignment="1">
      <alignment horizontal="center" vertical="center"/>
    </xf>
    <xf numFmtId="0" fontId="12" fillId="4" borderId="29" xfId="0" applyFont="1" applyFill="1" applyBorder="1" applyAlignment="1">
      <alignment vertical="center" shrinkToFit="1"/>
    </xf>
    <xf numFmtId="177" fontId="12" fillId="4" borderId="30" xfId="1" applyNumberFormat="1" applyFont="1" applyFill="1" applyBorder="1">
      <alignment vertical="center"/>
    </xf>
    <xf numFmtId="38" fontId="12" fillId="4" borderId="31" xfId="1" applyFont="1" applyFill="1" applyBorder="1" applyAlignment="1">
      <alignment vertical="center"/>
    </xf>
    <xf numFmtId="0" fontId="12" fillId="4" borderId="32" xfId="2" applyNumberFormat="1" applyFont="1" applyFill="1" applyBorder="1" applyAlignment="1">
      <alignment vertical="center"/>
    </xf>
    <xf numFmtId="0" fontId="13" fillId="4" borderId="29" xfId="0" applyFont="1" applyFill="1" applyBorder="1" applyAlignment="1">
      <alignment vertical="center" shrinkToFit="1"/>
    </xf>
    <xf numFmtId="0" fontId="12" fillId="4" borderId="9" xfId="0" applyFont="1" applyFill="1" applyBorder="1" applyAlignment="1">
      <alignment horizontal="center" vertical="center"/>
    </xf>
    <xf numFmtId="0" fontId="12" fillId="4" borderId="33" xfId="0" applyFont="1" applyFill="1" applyBorder="1" applyAlignment="1">
      <alignment horizontal="center" vertical="center"/>
    </xf>
    <xf numFmtId="177" fontId="12" fillId="0" borderId="30" xfId="0" applyNumberFormat="1" applyFont="1" applyBorder="1">
      <alignment vertical="center"/>
    </xf>
    <xf numFmtId="38" fontId="12" fillId="0" borderId="31" xfId="1" applyFont="1" applyFill="1" applyBorder="1">
      <alignment vertical="center"/>
    </xf>
    <xf numFmtId="0" fontId="12" fillId="0" borderId="32" xfId="0" applyFont="1" applyBorder="1">
      <alignment vertical="center"/>
    </xf>
    <xf numFmtId="0" fontId="13" fillId="0" borderId="29" xfId="0" applyFont="1" applyBorder="1">
      <alignment vertical="center"/>
    </xf>
    <xf numFmtId="0" fontId="12" fillId="4" borderId="29" xfId="0" applyFont="1" applyFill="1" applyBorder="1">
      <alignment vertical="center"/>
    </xf>
    <xf numFmtId="177" fontId="12" fillId="4" borderId="30" xfId="0" applyNumberFormat="1" applyFont="1" applyFill="1" applyBorder="1">
      <alignment vertical="center"/>
    </xf>
    <xf numFmtId="38" fontId="12" fillId="4" borderId="31" xfId="1" applyFont="1" applyFill="1" applyBorder="1">
      <alignment vertical="center"/>
    </xf>
    <xf numFmtId="0" fontId="12" fillId="4" borderId="32" xfId="0" applyFont="1" applyFill="1" applyBorder="1">
      <alignment vertical="center"/>
    </xf>
    <xf numFmtId="0" fontId="13" fillId="4" borderId="29" xfId="0" applyFont="1" applyFill="1" applyBorder="1">
      <alignment vertical="center"/>
    </xf>
    <xf numFmtId="0" fontId="12" fillId="0" borderId="48" xfId="0" applyFont="1" applyBorder="1">
      <alignment vertical="center"/>
    </xf>
    <xf numFmtId="177" fontId="12" fillId="0" borderId="49" xfId="0" applyNumberFormat="1" applyFont="1" applyBorder="1">
      <alignment vertical="center"/>
    </xf>
    <xf numFmtId="38" fontId="12" fillId="0" borderId="50" xfId="1" applyFont="1" applyFill="1" applyBorder="1">
      <alignment vertical="center"/>
    </xf>
    <xf numFmtId="0" fontId="12" fillId="0" borderId="51" xfId="0" applyFont="1" applyBorder="1">
      <alignment vertical="center"/>
    </xf>
    <xf numFmtId="0" fontId="13" fillId="0" borderId="48" xfId="0" applyFont="1" applyBorder="1">
      <alignment vertical="center"/>
    </xf>
    <xf numFmtId="0" fontId="12" fillId="4" borderId="48" xfId="0" applyFont="1" applyFill="1" applyBorder="1">
      <alignment vertical="center"/>
    </xf>
    <xf numFmtId="177" fontId="12" fillId="4" borderId="49" xfId="0" applyNumberFormat="1" applyFont="1" applyFill="1" applyBorder="1">
      <alignment vertical="center"/>
    </xf>
    <xf numFmtId="38" fontId="12" fillId="4" borderId="55" xfId="1" applyFont="1" applyFill="1" applyBorder="1">
      <alignment vertical="center"/>
    </xf>
    <xf numFmtId="0" fontId="12" fillId="4" borderId="55" xfId="0" applyFont="1" applyFill="1" applyBorder="1">
      <alignment vertical="center"/>
    </xf>
    <xf numFmtId="0" fontId="13" fillId="4" borderId="48" xfId="0" applyFont="1" applyFill="1" applyBorder="1">
      <alignment vertical="center"/>
    </xf>
    <xf numFmtId="0" fontId="12" fillId="4" borderId="52" xfId="0" applyFont="1" applyFill="1" applyBorder="1" applyAlignment="1">
      <alignment horizontal="center" vertical="center"/>
    </xf>
    <xf numFmtId="0" fontId="12" fillId="4" borderId="53" xfId="0" applyFont="1" applyFill="1" applyBorder="1" applyAlignment="1">
      <alignment horizontal="center" vertical="center"/>
    </xf>
    <xf numFmtId="38" fontId="12" fillId="0" borderId="55" xfId="1" applyFont="1" applyFill="1" applyBorder="1">
      <alignment vertical="center"/>
    </xf>
    <xf numFmtId="0" fontId="12" fillId="0" borderId="55" xfId="0" applyFont="1" applyBorder="1">
      <alignment vertical="center"/>
    </xf>
    <xf numFmtId="0" fontId="12" fillId="0" borderId="23" xfId="0" applyFont="1" applyBorder="1">
      <alignment vertical="center"/>
    </xf>
    <xf numFmtId="177" fontId="12" fillId="0" borderId="21" xfId="0" applyNumberFormat="1" applyFont="1" applyBorder="1">
      <alignment vertical="center"/>
    </xf>
    <xf numFmtId="38" fontId="12" fillId="0" borderId="54" xfId="1" applyFont="1" applyFill="1" applyBorder="1">
      <alignment vertical="center"/>
    </xf>
    <xf numFmtId="0" fontId="12" fillId="0" borderId="54" xfId="0" applyFont="1" applyBorder="1">
      <alignment vertical="center"/>
    </xf>
    <xf numFmtId="0" fontId="13" fillId="0" borderId="23" xfId="0" applyFont="1" applyBorder="1">
      <alignment vertical="center"/>
    </xf>
    <xf numFmtId="0" fontId="12" fillId="4" borderId="38" xfId="0" applyFont="1" applyFill="1" applyBorder="1" applyAlignment="1">
      <alignment vertical="center" shrinkToFit="1"/>
    </xf>
    <xf numFmtId="177" fontId="12" fillId="4" borderId="39" xfId="1" applyNumberFormat="1" applyFont="1" applyFill="1" applyBorder="1">
      <alignment vertical="center"/>
    </xf>
    <xf numFmtId="38" fontId="12" fillId="4" borderId="40" xfId="1" applyFont="1" applyFill="1" applyBorder="1" applyAlignment="1">
      <alignment vertical="center"/>
    </xf>
    <xf numFmtId="0" fontId="12" fillId="4" borderId="41" xfId="2" applyNumberFormat="1" applyFont="1" applyFill="1" applyBorder="1" applyAlignment="1">
      <alignment vertical="center"/>
    </xf>
    <xf numFmtId="0" fontId="13" fillId="4" borderId="38" xfId="0" applyFont="1" applyFill="1" applyBorder="1" applyAlignment="1">
      <alignment vertical="center" shrinkToFit="1"/>
    </xf>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12" fillId="0" borderId="38" xfId="0" applyFont="1" applyBorder="1" applyAlignment="1">
      <alignment vertical="center" shrinkToFit="1"/>
    </xf>
    <xf numFmtId="177" fontId="12" fillId="0" borderId="39" xfId="1" applyNumberFormat="1" applyFont="1" applyFill="1" applyBorder="1">
      <alignment vertical="center"/>
    </xf>
    <xf numFmtId="38" fontId="12" fillId="0" borderId="40" xfId="1" applyFont="1" applyFill="1" applyBorder="1" applyAlignment="1">
      <alignment vertical="center"/>
    </xf>
    <xf numFmtId="0" fontId="12" fillId="0" borderId="41" xfId="2" applyNumberFormat="1" applyFont="1" applyFill="1" applyBorder="1" applyAlignment="1">
      <alignment vertical="center"/>
    </xf>
    <xf numFmtId="0" fontId="13" fillId="0" borderId="38" xfId="0" applyFont="1" applyBorder="1" applyAlignment="1">
      <alignment vertical="center" shrinkToFi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8" xfId="0" applyFont="1" applyBorder="1" applyAlignment="1">
      <alignment vertical="center" shrinkToFit="1"/>
    </xf>
    <xf numFmtId="177" fontId="12" fillId="4" borderId="25" xfId="1" applyNumberFormat="1" applyFont="1" applyFill="1" applyBorder="1">
      <alignment vertical="center"/>
    </xf>
    <xf numFmtId="38" fontId="12" fillId="4" borderId="26" xfId="1" applyFont="1" applyFill="1" applyBorder="1" applyAlignment="1">
      <alignment vertical="center"/>
    </xf>
    <xf numFmtId="0" fontId="12" fillId="4" borderId="27" xfId="2" applyNumberFormat="1" applyFont="1" applyFill="1" applyBorder="1" applyAlignment="1">
      <alignment vertical="center"/>
    </xf>
    <xf numFmtId="0" fontId="13" fillId="4" borderId="24" xfId="0" applyFont="1" applyFill="1" applyBorder="1" applyAlignment="1">
      <alignment vertical="center" shrinkToFit="1"/>
    </xf>
    <xf numFmtId="0" fontId="12" fillId="0" borderId="59" xfId="0" applyFont="1" applyBorder="1" applyAlignment="1">
      <alignment vertical="center" shrinkToFit="1"/>
    </xf>
    <xf numFmtId="38" fontId="12" fillId="0" borderId="57" xfId="1" applyFont="1" applyFill="1" applyBorder="1" applyAlignment="1">
      <alignment vertical="center"/>
    </xf>
    <xf numFmtId="0" fontId="12" fillId="0" borderId="58" xfId="2" applyNumberFormat="1" applyFont="1" applyFill="1" applyBorder="1" applyAlignment="1">
      <alignment vertical="center"/>
    </xf>
    <xf numFmtId="0" fontId="13" fillId="0" borderId="59" xfId="0" applyFont="1" applyBorder="1" applyAlignment="1">
      <alignment vertical="center" shrinkToFit="1"/>
    </xf>
    <xf numFmtId="0" fontId="12" fillId="0" borderId="60" xfId="0" applyFont="1" applyBorder="1" applyAlignment="1">
      <alignment horizontal="center" vertical="center"/>
    </xf>
    <xf numFmtId="0" fontId="12" fillId="0" borderId="61" xfId="0" applyFont="1" applyBorder="1" applyAlignment="1">
      <alignment horizontal="center" vertical="center"/>
    </xf>
    <xf numFmtId="177" fontId="12" fillId="0" borderId="56" xfId="1" applyNumberFormat="1" applyFont="1" applyFill="1" applyBorder="1">
      <alignment vertical="center"/>
    </xf>
    <xf numFmtId="0" fontId="5" fillId="0" borderId="0" xfId="0" applyFont="1" applyAlignment="1">
      <alignment horizontal="righ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0" borderId="0" xfId="0" applyFont="1" applyAlignment="1">
      <alignment horizontal="center" vertical="center"/>
    </xf>
    <xf numFmtId="176" fontId="5" fillId="3" borderId="4" xfId="2" applyNumberFormat="1" applyFont="1" applyFill="1" applyBorder="1" applyAlignment="1">
      <alignment horizontal="center" vertical="center"/>
    </xf>
    <xf numFmtId="176" fontId="5" fillId="3" borderId="5" xfId="2" applyNumberFormat="1" applyFont="1" applyFill="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177" fontId="5" fillId="0" borderId="19" xfId="1" applyNumberFormat="1" applyFont="1" applyBorder="1" applyAlignment="1">
      <alignment horizontal="center" vertical="center" wrapText="1"/>
    </xf>
    <xf numFmtId="177" fontId="5" fillId="0" borderId="1" xfId="1" applyNumberFormat="1" applyFont="1" applyBorder="1" applyAlignment="1">
      <alignment horizontal="center" vertical="center" wrapTex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38" fontId="5" fillId="0" borderId="14" xfId="1" applyFont="1" applyBorder="1" applyAlignment="1">
      <alignment horizontal="center" vertical="center" wrapText="1"/>
    </xf>
    <xf numFmtId="38" fontId="5" fillId="0" borderId="62" xfId="1"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7</xdr:col>
      <xdr:colOff>85725</xdr:colOff>
      <xdr:row>2</xdr:row>
      <xdr:rowOff>19050</xdr:rowOff>
    </xdr:from>
    <xdr:ext cx="6109365" cy="1853328"/>
    <xdr:sp macro="" textlink="">
      <xdr:nvSpPr>
        <xdr:cNvPr id="2" name="テキスト ボックス 1">
          <a:extLst>
            <a:ext uri="{FF2B5EF4-FFF2-40B4-BE49-F238E27FC236}">
              <a16:creationId xmlns:a16="http://schemas.microsoft.com/office/drawing/2014/main" id="{3317C1D6-4A2B-0480-6838-4FF42134E73E}"/>
            </a:ext>
          </a:extLst>
        </xdr:cNvPr>
        <xdr:cNvSpPr txBox="1"/>
      </xdr:nvSpPr>
      <xdr:spPr>
        <a:xfrm>
          <a:off x="10925175" y="409575"/>
          <a:ext cx="6109365" cy="185332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初年度は</a:t>
          </a:r>
          <a:r>
            <a:rPr kumimoji="1" lang="en-US" altLang="ja-JP" sz="1100">
              <a:solidFill>
                <a:srgbClr val="FF0000"/>
              </a:solidFill>
            </a:rPr>
            <a:t>12</a:t>
          </a:r>
          <a:r>
            <a:rPr kumimoji="1" lang="ja-JP" altLang="en-US" sz="1100">
              <a:solidFill>
                <a:srgbClr val="FF0000"/>
              </a:solidFill>
            </a:rPr>
            <a:t>か月より期間が短くなりますので、積算の際にご注意ください。</a:t>
          </a:r>
          <a:endParaRPr kumimoji="1" lang="en-US" altLang="ja-JP" sz="1100">
            <a:solidFill>
              <a:srgbClr val="FF0000"/>
            </a:solidFill>
          </a:endParaRPr>
        </a:p>
        <a:p>
          <a:r>
            <a:rPr kumimoji="1" lang="ja-JP" altLang="en-US" sz="1100">
              <a:solidFill>
                <a:srgbClr val="FF0000"/>
              </a:solidFill>
            </a:rPr>
            <a:t>・　人件費は可能な限り詳細を記入してください。</a:t>
          </a:r>
          <a:endParaRPr kumimoji="1" lang="en-US" altLang="ja-JP" sz="1100">
            <a:solidFill>
              <a:srgbClr val="FF0000"/>
            </a:solidFill>
          </a:endParaRPr>
        </a:p>
        <a:p>
          <a:r>
            <a:rPr kumimoji="1" lang="ja-JP" altLang="en-US" sz="1100">
              <a:solidFill>
                <a:srgbClr val="FF0000"/>
              </a:solidFill>
            </a:rPr>
            <a:t>・　人件費は原則流用が出来ませんので、特に超過勤務手当等の積算にはご注意ください。</a:t>
          </a:r>
          <a:endParaRPr kumimoji="1" lang="en-US" altLang="ja-JP" sz="1100">
            <a:solidFill>
              <a:srgbClr val="FF0000"/>
            </a:solidFill>
          </a:endParaRPr>
        </a:p>
        <a:p>
          <a:r>
            <a:rPr kumimoji="1" lang="ja-JP" altLang="en-US" sz="1100">
              <a:solidFill>
                <a:srgbClr val="FF0000"/>
              </a:solidFill>
            </a:rPr>
            <a:t>・　支援員は最低１人の予算配置が必要です。</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r>
            <a:rPr kumimoji="1" lang="ja-JP" altLang="ja-JP" sz="1100">
              <a:solidFill>
                <a:srgbClr val="FF0000"/>
              </a:solidFill>
              <a:effectLst/>
              <a:latin typeface="+mn-lt"/>
              <a:ea typeface="+mn-ea"/>
              <a:cs typeface="+mn-cs"/>
            </a:rPr>
            <a:t>支援員は予定している一日の所定労働時間についても記載してください。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216478</xdr:colOff>
      <xdr:row>0</xdr:row>
      <xdr:rowOff>138546</xdr:rowOff>
    </xdr:from>
    <xdr:ext cx="2723823" cy="564514"/>
    <xdr:sp macro="" textlink="">
      <xdr:nvSpPr>
        <xdr:cNvPr id="2" name="テキスト ボックス 1">
          <a:extLst>
            <a:ext uri="{FF2B5EF4-FFF2-40B4-BE49-F238E27FC236}">
              <a16:creationId xmlns:a16="http://schemas.microsoft.com/office/drawing/2014/main" id="{EB8AC60B-1B01-4E18-AD1F-E36D7F543B61}"/>
            </a:ext>
          </a:extLst>
        </xdr:cNvPr>
        <xdr:cNvSpPr txBox="1"/>
      </xdr:nvSpPr>
      <xdr:spPr>
        <a:xfrm>
          <a:off x="11055928" y="138546"/>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233795</xdr:colOff>
      <xdr:row>1</xdr:row>
      <xdr:rowOff>25977</xdr:rowOff>
    </xdr:from>
    <xdr:ext cx="2723823" cy="564514"/>
    <xdr:sp macro="" textlink="">
      <xdr:nvSpPr>
        <xdr:cNvPr id="2" name="テキスト ボックス 1">
          <a:extLst>
            <a:ext uri="{FF2B5EF4-FFF2-40B4-BE49-F238E27FC236}">
              <a16:creationId xmlns:a16="http://schemas.microsoft.com/office/drawing/2014/main" id="{3D7E9EFD-5396-4FDC-93B9-67AA8220B60E}"/>
            </a:ext>
          </a:extLst>
        </xdr:cNvPr>
        <xdr:cNvSpPr txBox="1"/>
      </xdr:nvSpPr>
      <xdr:spPr>
        <a:xfrm>
          <a:off x="11073245" y="197427"/>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BF16-8BFD-4164-988D-0F741F86B7E8}">
  <sheetPr>
    <pageSetUpPr fitToPage="1"/>
  </sheetPr>
  <dimension ref="A1:H112"/>
  <sheetViews>
    <sheetView tabSelected="1"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B7+B20+B32</f>
        <v>5092</v>
      </c>
      <c r="C6" s="136"/>
      <c r="D6" s="137"/>
      <c r="E6" s="25"/>
      <c r="F6" s="23"/>
      <c r="G6" s="24"/>
    </row>
    <row r="7" spans="1:7" x14ac:dyDescent="0.4">
      <c r="A7" s="37" t="s">
        <v>12</v>
      </c>
      <c r="B7" s="38">
        <f>SUM(B8:B19)</f>
        <v>2706</v>
      </c>
      <c r="C7" s="39"/>
      <c r="D7" s="39"/>
      <c r="E7" s="40"/>
      <c r="F7" s="41" t="s">
        <v>13</v>
      </c>
      <c r="G7" s="42"/>
    </row>
    <row r="8" spans="1:7" x14ac:dyDescent="0.4">
      <c r="A8" s="43" t="s">
        <v>14</v>
      </c>
      <c r="B8" s="44">
        <f>ROUNDUP(C8*D8/1000,0)</f>
        <v>1800</v>
      </c>
      <c r="C8" s="45">
        <v>200000</v>
      </c>
      <c r="D8" s="46">
        <v>9</v>
      </c>
      <c r="E8" s="47" t="s">
        <v>155</v>
      </c>
      <c r="F8" s="48"/>
      <c r="G8" s="49"/>
    </row>
    <row r="9" spans="1:7" x14ac:dyDescent="0.4">
      <c r="A9" s="43" t="s">
        <v>15</v>
      </c>
      <c r="B9" s="44">
        <f>ROUNDUP(C9*D9/1000,0)</f>
        <v>420</v>
      </c>
      <c r="C9" s="45">
        <f>C8</f>
        <v>200000</v>
      </c>
      <c r="D9" s="46">
        <v>2.1</v>
      </c>
      <c r="E9" s="47" t="s">
        <v>16</v>
      </c>
      <c r="F9" s="48"/>
      <c r="G9" s="49"/>
    </row>
    <row r="10" spans="1:7" x14ac:dyDescent="0.4">
      <c r="A10" s="43" t="s">
        <v>17</v>
      </c>
      <c r="B10" s="44">
        <f t="shared" ref="B10:B31" si="0">ROUNDUP(C10*D10/1000,0)</f>
        <v>128</v>
      </c>
      <c r="C10" s="45">
        <f>C8/22/8*1.25*10</f>
        <v>14204.545454545452</v>
      </c>
      <c r="D10" s="46">
        <v>9</v>
      </c>
      <c r="E10" s="47" t="s">
        <v>156</v>
      </c>
      <c r="F10" s="48"/>
      <c r="G10" s="49"/>
    </row>
    <row r="11" spans="1:7" x14ac:dyDescent="0.4">
      <c r="A11" s="43" t="s">
        <v>18</v>
      </c>
      <c r="B11" s="44">
        <f>ROUNDUP(C11*D11/1000,0)</f>
        <v>90</v>
      </c>
      <c r="C11" s="45">
        <f>C8*0.05</f>
        <v>10000</v>
      </c>
      <c r="D11" s="46">
        <v>9</v>
      </c>
      <c r="E11" s="47" t="s">
        <v>157</v>
      </c>
      <c r="F11" s="48"/>
      <c r="G11" s="49"/>
    </row>
    <row r="12" spans="1:7" x14ac:dyDescent="0.4">
      <c r="A12" s="43" t="s">
        <v>19</v>
      </c>
      <c r="B12" s="44">
        <f>ROUNDUP(C12*D12/1000,0)</f>
        <v>17</v>
      </c>
      <c r="C12" s="45">
        <f>C8*0.0091</f>
        <v>1820</v>
      </c>
      <c r="D12" s="46">
        <v>9</v>
      </c>
      <c r="E12" s="47" t="s">
        <v>158</v>
      </c>
      <c r="F12" s="48"/>
      <c r="G12" s="49"/>
    </row>
    <row r="13" spans="1:7" x14ac:dyDescent="0.4">
      <c r="A13" s="43" t="s">
        <v>20</v>
      </c>
      <c r="B13" s="44">
        <f t="shared" si="0"/>
        <v>7</v>
      </c>
      <c r="C13" s="45">
        <f>C8*0.0036</f>
        <v>720</v>
      </c>
      <c r="D13" s="46">
        <v>9</v>
      </c>
      <c r="E13" s="47" t="s">
        <v>159</v>
      </c>
      <c r="F13" s="48"/>
      <c r="G13" s="49"/>
    </row>
    <row r="14" spans="1:7" x14ac:dyDescent="0.4">
      <c r="A14" s="43" t="s">
        <v>21</v>
      </c>
      <c r="B14" s="44">
        <f t="shared" si="0"/>
        <v>165</v>
      </c>
      <c r="C14" s="45">
        <f>C8*0.0915</f>
        <v>18300</v>
      </c>
      <c r="D14" s="46">
        <v>9</v>
      </c>
      <c r="E14" s="47" t="s">
        <v>160</v>
      </c>
      <c r="F14" s="48"/>
      <c r="G14" s="49"/>
    </row>
    <row r="15" spans="1:7" x14ac:dyDescent="0.4">
      <c r="A15" s="43" t="s">
        <v>22</v>
      </c>
      <c r="B15" s="44">
        <f t="shared" si="0"/>
        <v>18</v>
      </c>
      <c r="C15" s="45">
        <f>C8*0.0095</f>
        <v>1900</v>
      </c>
      <c r="D15" s="46">
        <v>9</v>
      </c>
      <c r="E15" s="47" t="s">
        <v>161</v>
      </c>
      <c r="F15" s="48"/>
      <c r="G15" s="49"/>
    </row>
    <row r="16" spans="1:7" x14ac:dyDescent="0.4">
      <c r="A16" s="43" t="s">
        <v>23</v>
      </c>
      <c r="B16" s="44">
        <f t="shared" si="0"/>
        <v>5</v>
      </c>
      <c r="C16" s="45">
        <f>C8*0.0025</f>
        <v>500</v>
      </c>
      <c r="D16" s="46">
        <v>9</v>
      </c>
      <c r="E16" s="47" t="s">
        <v>162</v>
      </c>
      <c r="F16" s="48"/>
      <c r="G16" s="49"/>
    </row>
    <row r="17" spans="1:7" x14ac:dyDescent="0.4">
      <c r="A17" s="50" t="s">
        <v>24</v>
      </c>
      <c r="B17" s="44">
        <f t="shared" si="0"/>
        <v>1</v>
      </c>
      <c r="C17" s="45">
        <f>C8*0.00002</f>
        <v>4</v>
      </c>
      <c r="D17" s="46">
        <v>9</v>
      </c>
      <c r="E17" s="47" t="s">
        <v>163</v>
      </c>
      <c r="F17" s="48"/>
      <c r="G17" s="49"/>
    </row>
    <row r="18" spans="1:7" x14ac:dyDescent="0.4">
      <c r="A18" s="43" t="s">
        <v>25</v>
      </c>
      <c r="B18" s="44">
        <f t="shared" si="0"/>
        <v>45</v>
      </c>
      <c r="C18" s="45">
        <v>5000</v>
      </c>
      <c r="D18" s="46">
        <v>9</v>
      </c>
      <c r="E18" s="47" t="s">
        <v>164</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1193</v>
      </c>
      <c r="C20" s="106"/>
      <c r="D20" s="107"/>
      <c r="E20" s="108"/>
      <c r="F20" s="109" t="s">
        <v>13</v>
      </c>
      <c r="G20" s="110"/>
    </row>
    <row r="21" spans="1:7" x14ac:dyDescent="0.4">
      <c r="A21" s="43" t="s">
        <v>14</v>
      </c>
      <c r="B21" s="44">
        <f t="shared" si="0"/>
        <v>810</v>
      </c>
      <c r="C21" s="45">
        <v>90000</v>
      </c>
      <c r="D21" s="46">
        <v>9</v>
      </c>
      <c r="E21" s="47" t="s">
        <v>165</v>
      </c>
      <c r="F21" s="48"/>
      <c r="G21" s="49"/>
    </row>
    <row r="22" spans="1:7" x14ac:dyDescent="0.4">
      <c r="A22" s="43" t="s">
        <v>15</v>
      </c>
      <c r="B22" s="44">
        <f>ROUNDUP(C22*D22/1000,0)</f>
        <v>189</v>
      </c>
      <c r="C22" s="45">
        <f>C21</f>
        <v>90000</v>
      </c>
      <c r="D22" s="46">
        <v>2.1</v>
      </c>
      <c r="E22" s="47" t="s">
        <v>29</v>
      </c>
      <c r="F22" s="48"/>
      <c r="G22" s="49"/>
    </row>
    <row r="23" spans="1:7" x14ac:dyDescent="0.4">
      <c r="A23" s="43" t="s">
        <v>18</v>
      </c>
      <c r="B23" s="44">
        <f t="shared" si="0"/>
        <v>41</v>
      </c>
      <c r="C23" s="45">
        <f>C21*0.05</f>
        <v>4500</v>
      </c>
      <c r="D23" s="46">
        <v>9</v>
      </c>
      <c r="E23" s="47" t="s">
        <v>166</v>
      </c>
      <c r="F23" s="48"/>
      <c r="G23" s="49"/>
    </row>
    <row r="24" spans="1:7" x14ac:dyDescent="0.4">
      <c r="A24" s="43" t="s">
        <v>19</v>
      </c>
      <c r="B24" s="44">
        <f t="shared" si="0"/>
        <v>8</v>
      </c>
      <c r="C24" s="45">
        <f>C21*0.0091</f>
        <v>819</v>
      </c>
      <c r="D24" s="46">
        <v>9</v>
      </c>
      <c r="E24" s="47" t="s">
        <v>167</v>
      </c>
      <c r="F24" s="48"/>
      <c r="G24" s="49"/>
    </row>
    <row r="25" spans="1:7" x14ac:dyDescent="0.4">
      <c r="A25" s="43" t="s">
        <v>20</v>
      </c>
      <c r="B25" s="44">
        <f t="shared" si="0"/>
        <v>3</v>
      </c>
      <c r="C25" s="45">
        <f>C21*0.0036</f>
        <v>324</v>
      </c>
      <c r="D25" s="46">
        <v>9</v>
      </c>
      <c r="E25" s="47" t="s">
        <v>168</v>
      </c>
      <c r="F25" s="48"/>
      <c r="G25" s="49"/>
    </row>
    <row r="26" spans="1:7" x14ac:dyDescent="0.4">
      <c r="A26" s="43" t="s">
        <v>21</v>
      </c>
      <c r="B26" s="44">
        <f t="shared" si="0"/>
        <v>75</v>
      </c>
      <c r="C26" s="45">
        <f>C21*0.0915</f>
        <v>8235</v>
      </c>
      <c r="D26" s="46">
        <v>9</v>
      </c>
      <c r="E26" s="47" t="s">
        <v>169</v>
      </c>
      <c r="F26" s="48"/>
      <c r="G26" s="49"/>
    </row>
    <row r="27" spans="1:7" x14ac:dyDescent="0.4">
      <c r="A27" s="43" t="s">
        <v>22</v>
      </c>
      <c r="B27" s="44">
        <f t="shared" si="0"/>
        <v>8</v>
      </c>
      <c r="C27" s="45">
        <f>C21*0.0095</f>
        <v>855</v>
      </c>
      <c r="D27" s="46">
        <v>9</v>
      </c>
      <c r="E27" s="47" t="s">
        <v>170</v>
      </c>
      <c r="F27" s="48"/>
      <c r="G27" s="49"/>
    </row>
    <row r="28" spans="1:7" x14ac:dyDescent="0.4">
      <c r="A28" s="43" t="s">
        <v>23</v>
      </c>
      <c r="B28" s="44">
        <f t="shared" si="0"/>
        <v>3</v>
      </c>
      <c r="C28" s="45">
        <f>C21*0.0025</f>
        <v>225</v>
      </c>
      <c r="D28" s="46">
        <v>9</v>
      </c>
      <c r="E28" s="47" t="s">
        <v>171</v>
      </c>
      <c r="F28" s="48"/>
      <c r="G28" s="49"/>
    </row>
    <row r="29" spans="1:7" x14ac:dyDescent="0.4">
      <c r="A29" s="50" t="s">
        <v>24</v>
      </c>
      <c r="B29" s="44">
        <f t="shared" si="0"/>
        <v>1</v>
      </c>
      <c r="C29" s="45">
        <f>C21*0.00002</f>
        <v>1.8</v>
      </c>
      <c r="D29" s="46">
        <v>9</v>
      </c>
      <c r="E29" s="47" t="s">
        <v>172</v>
      </c>
      <c r="F29" s="48"/>
      <c r="G29" s="49"/>
    </row>
    <row r="30" spans="1:7" x14ac:dyDescent="0.4">
      <c r="A30" s="43" t="s">
        <v>25</v>
      </c>
      <c r="B30" s="44">
        <f t="shared" si="0"/>
        <v>45</v>
      </c>
      <c r="C30" s="45">
        <v>5000</v>
      </c>
      <c r="D30" s="46">
        <v>9</v>
      </c>
      <c r="E30" s="47" t="s">
        <v>173</v>
      </c>
      <c r="F30" s="48"/>
      <c r="G30" s="49"/>
    </row>
    <row r="31" spans="1:7" x14ac:dyDescent="0.4">
      <c r="A31" s="118" t="s">
        <v>26</v>
      </c>
      <c r="B31" s="58">
        <f t="shared" si="0"/>
        <v>10</v>
      </c>
      <c r="C31" s="59">
        <v>9200</v>
      </c>
      <c r="D31" s="60">
        <v>1</v>
      </c>
      <c r="E31" s="61" t="s">
        <v>27</v>
      </c>
      <c r="F31" s="62"/>
      <c r="G31" s="63"/>
    </row>
    <row r="32" spans="1:7" x14ac:dyDescent="0.4">
      <c r="A32" s="37" t="s">
        <v>30</v>
      </c>
      <c r="B32" s="119">
        <f>SUM(B33:B43)</f>
        <v>1193</v>
      </c>
      <c r="C32" s="120"/>
      <c r="D32" s="121"/>
      <c r="E32" s="122"/>
      <c r="F32" s="41" t="s">
        <v>13</v>
      </c>
      <c r="G32" s="68"/>
    </row>
    <row r="33" spans="1:7" x14ac:dyDescent="0.4">
      <c r="A33" s="43" t="s">
        <v>14</v>
      </c>
      <c r="B33" s="44">
        <f t="shared" ref="B33" si="1">ROUNDUP(C33*D33/1000,0)</f>
        <v>810</v>
      </c>
      <c r="C33" s="45">
        <v>90000</v>
      </c>
      <c r="D33" s="46">
        <v>9</v>
      </c>
      <c r="E33" s="47" t="s">
        <v>165</v>
      </c>
      <c r="F33" s="48"/>
      <c r="G33" s="49"/>
    </row>
    <row r="34" spans="1:7" x14ac:dyDescent="0.4">
      <c r="A34" s="43" t="s">
        <v>15</v>
      </c>
      <c r="B34" s="44">
        <f>ROUNDUP(C34*D34/1000,0)</f>
        <v>189</v>
      </c>
      <c r="C34" s="45">
        <f>C33</f>
        <v>90000</v>
      </c>
      <c r="D34" s="46">
        <v>2.1</v>
      </c>
      <c r="E34" s="47" t="s">
        <v>29</v>
      </c>
      <c r="F34" s="48"/>
      <c r="G34" s="49"/>
    </row>
    <row r="35" spans="1:7" x14ac:dyDescent="0.4">
      <c r="A35" s="43" t="s">
        <v>18</v>
      </c>
      <c r="B35" s="44">
        <f t="shared" ref="B35:B43" si="2">ROUNDUP(C35*D35/1000,0)</f>
        <v>41</v>
      </c>
      <c r="C35" s="45">
        <f>C33*0.05</f>
        <v>4500</v>
      </c>
      <c r="D35" s="46">
        <v>9</v>
      </c>
      <c r="E35" s="47" t="s">
        <v>166</v>
      </c>
      <c r="F35" s="48"/>
      <c r="G35" s="49"/>
    </row>
    <row r="36" spans="1:7" x14ac:dyDescent="0.4">
      <c r="A36" s="43" t="s">
        <v>19</v>
      </c>
      <c r="B36" s="44">
        <f t="shared" si="2"/>
        <v>8</v>
      </c>
      <c r="C36" s="45">
        <f>C33*0.0091</f>
        <v>819</v>
      </c>
      <c r="D36" s="46">
        <v>9</v>
      </c>
      <c r="E36" s="47" t="s">
        <v>167</v>
      </c>
      <c r="F36" s="48"/>
      <c r="G36" s="49"/>
    </row>
    <row r="37" spans="1:7" x14ac:dyDescent="0.4">
      <c r="A37" s="43" t="s">
        <v>20</v>
      </c>
      <c r="B37" s="44">
        <f t="shared" si="2"/>
        <v>3</v>
      </c>
      <c r="C37" s="45">
        <f>C33*0.0036</f>
        <v>324</v>
      </c>
      <c r="D37" s="46">
        <v>9</v>
      </c>
      <c r="E37" s="47" t="s">
        <v>168</v>
      </c>
      <c r="F37" s="48"/>
      <c r="G37" s="49"/>
    </row>
    <row r="38" spans="1:7" x14ac:dyDescent="0.4">
      <c r="A38" s="43" t="s">
        <v>21</v>
      </c>
      <c r="B38" s="44">
        <f t="shared" si="2"/>
        <v>75</v>
      </c>
      <c r="C38" s="45">
        <f>C33*0.0915</f>
        <v>8235</v>
      </c>
      <c r="D38" s="46">
        <v>9</v>
      </c>
      <c r="E38" s="47" t="s">
        <v>169</v>
      </c>
      <c r="F38" s="48"/>
      <c r="G38" s="49"/>
    </row>
    <row r="39" spans="1:7" x14ac:dyDescent="0.4">
      <c r="A39" s="43" t="s">
        <v>22</v>
      </c>
      <c r="B39" s="44">
        <f t="shared" si="2"/>
        <v>8</v>
      </c>
      <c r="C39" s="45">
        <f>C33*0.0095</f>
        <v>855</v>
      </c>
      <c r="D39" s="46">
        <v>9</v>
      </c>
      <c r="E39" s="47" t="s">
        <v>170</v>
      </c>
      <c r="F39" s="48"/>
      <c r="G39" s="49"/>
    </row>
    <row r="40" spans="1:7" x14ac:dyDescent="0.4">
      <c r="A40" s="43" t="s">
        <v>23</v>
      </c>
      <c r="B40" s="44">
        <f t="shared" si="2"/>
        <v>3</v>
      </c>
      <c r="C40" s="45">
        <f>C33*0.0025</f>
        <v>225</v>
      </c>
      <c r="D40" s="46">
        <v>9</v>
      </c>
      <c r="E40" s="47" t="s">
        <v>171</v>
      </c>
      <c r="F40" s="48"/>
      <c r="G40" s="49"/>
    </row>
    <row r="41" spans="1:7" x14ac:dyDescent="0.4">
      <c r="A41" s="50" t="s">
        <v>24</v>
      </c>
      <c r="B41" s="44">
        <f t="shared" si="2"/>
        <v>1</v>
      </c>
      <c r="C41" s="45">
        <f>C33*0.00002</f>
        <v>1.8</v>
      </c>
      <c r="D41" s="46">
        <v>9</v>
      </c>
      <c r="E41" s="47" t="s">
        <v>172</v>
      </c>
      <c r="F41" s="48"/>
      <c r="G41" s="49"/>
    </row>
    <row r="42" spans="1:7" x14ac:dyDescent="0.4">
      <c r="A42" s="43" t="s">
        <v>25</v>
      </c>
      <c r="B42" s="44">
        <f t="shared" si="2"/>
        <v>45</v>
      </c>
      <c r="C42" s="45">
        <v>5000</v>
      </c>
      <c r="D42" s="46">
        <v>9</v>
      </c>
      <c r="E42" s="47" t="s">
        <v>174</v>
      </c>
      <c r="F42" s="48"/>
      <c r="G42" s="49"/>
    </row>
    <row r="43" spans="1:7" x14ac:dyDescent="0.4">
      <c r="A43" s="51" t="s">
        <v>26</v>
      </c>
      <c r="B43" s="58">
        <f t="shared" si="2"/>
        <v>10</v>
      </c>
      <c r="C43" s="59">
        <v>9200</v>
      </c>
      <c r="D43" s="60">
        <v>1</v>
      </c>
      <c r="E43" s="61" t="s">
        <v>27</v>
      </c>
      <c r="F43" s="62"/>
      <c r="G43" s="63"/>
    </row>
    <row r="44" spans="1:7" x14ac:dyDescent="0.4">
      <c r="A44" s="14" t="s">
        <v>31</v>
      </c>
      <c r="B44" s="15">
        <f>B45+B48+B54+B58+B61</f>
        <v>2312</v>
      </c>
      <c r="C44" s="133"/>
      <c r="D44" s="134"/>
      <c r="E44" s="22"/>
      <c r="F44" s="23"/>
      <c r="G44" s="24"/>
    </row>
    <row r="45" spans="1:7" x14ac:dyDescent="0.4">
      <c r="A45" s="64" t="s">
        <v>32</v>
      </c>
      <c r="B45" s="65">
        <f>SUM(B46:B47)</f>
        <v>80</v>
      </c>
      <c r="C45" s="66"/>
      <c r="D45" s="67"/>
      <c r="E45" s="64"/>
      <c r="F45" s="41"/>
      <c r="G45" s="68"/>
    </row>
    <row r="46" spans="1:7" x14ac:dyDescent="0.4">
      <c r="A46" s="43" t="s">
        <v>33</v>
      </c>
      <c r="B46" s="44">
        <f>ROUNDUP(C46*D46/1000,0)</f>
        <v>40</v>
      </c>
      <c r="C46" s="45">
        <v>39810</v>
      </c>
      <c r="D46" s="46">
        <v>1</v>
      </c>
      <c r="E46" s="47" t="s">
        <v>34</v>
      </c>
      <c r="F46" s="48"/>
      <c r="G46" s="49"/>
    </row>
    <row r="47" spans="1:7" x14ac:dyDescent="0.4">
      <c r="A47" s="43" t="s">
        <v>35</v>
      </c>
      <c r="B47" s="44">
        <f>ROUNDUP(C47*D47/1000,0)</f>
        <v>40</v>
      </c>
      <c r="C47" s="45">
        <v>39810</v>
      </c>
      <c r="D47" s="46">
        <v>1</v>
      </c>
      <c r="E47" s="47" t="s">
        <v>36</v>
      </c>
      <c r="F47" s="48"/>
      <c r="G47" s="49"/>
    </row>
    <row r="48" spans="1:7" x14ac:dyDescent="0.4">
      <c r="A48" s="69" t="s">
        <v>37</v>
      </c>
      <c r="B48" s="70">
        <f>SUM(B49:B53)</f>
        <v>348</v>
      </c>
      <c r="C48" s="71"/>
      <c r="D48" s="72"/>
      <c r="E48" s="73"/>
      <c r="F48" s="74"/>
      <c r="G48" s="75"/>
    </row>
    <row r="49" spans="1:7" x14ac:dyDescent="0.4">
      <c r="A49" s="43" t="s">
        <v>38</v>
      </c>
      <c r="B49" s="44">
        <f t="shared" ref="B49:B63" si="3">ROUNDUP(C49*D49/1000,0)</f>
        <v>39</v>
      </c>
      <c r="C49" s="45">
        <v>38640</v>
      </c>
      <c r="D49" s="46">
        <v>1</v>
      </c>
      <c r="E49" s="47" t="s">
        <v>39</v>
      </c>
      <c r="F49" s="48"/>
      <c r="G49" s="49"/>
    </row>
    <row r="50" spans="1:7" x14ac:dyDescent="0.4">
      <c r="A50" s="43" t="s">
        <v>40</v>
      </c>
      <c r="B50" s="44">
        <f t="shared" si="3"/>
        <v>23</v>
      </c>
      <c r="C50" s="45">
        <v>2500</v>
      </c>
      <c r="D50" s="46">
        <v>9</v>
      </c>
      <c r="E50" s="47" t="s">
        <v>175</v>
      </c>
      <c r="F50" s="48"/>
      <c r="G50" s="49"/>
    </row>
    <row r="51" spans="1:7" x14ac:dyDescent="0.4">
      <c r="A51" s="43" t="s">
        <v>41</v>
      </c>
      <c r="B51" s="44">
        <f t="shared" si="3"/>
        <v>216</v>
      </c>
      <c r="C51" s="45">
        <v>24000</v>
      </c>
      <c r="D51" s="46">
        <v>9</v>
      </c>
      <c r="E51" s="47" t="s">
        <v>176</v>
      </c>
      <c r="F51" s="48"/>
      <c r="G51" s="49"/>
    </row>
    <row r="52" spans="1:7" x14ac:dyDescent="0.4">
      <c r="A52" s="43" t="s">
        <v>42</v>
      </c>
      <c r="B52" s="44">
        <f t="shared" si="3"/>
        <v>20</v>
      </c>
      <c r="C52" s="45">
        <v>20000</v>
      </c>
      <c r="D52" s="46">
        <v>1</v>
      </c>
      <c r="E52" s="47" t="s">
        <v>43</v>
      </c>
      <c r="F52" s="48"/>
      <c r="G52" s="49"/>
    </row>
    <row r="53" spans="1:7" x14ac:dyDescent="0.4">
      <c r="A53" s="43" t="s">
        <v>44</v>
      </c>
      <c r="B53" s="44">
        <f t="shared" si="3"/>
        <v>50</v>
      </c>
      <c r="C53" s="45">
        <v>5500</v>
      </c>
      <c r="D53" s="46">
        <v>9</v>
      </c>
      <c r="E53" s="47" t="s">
        <v>177</v>
      </c>
      <c r="F53" s="48"/>
      <c r="G53" s="49"/>
    </row>
    <row r="54" spans="1:7" x14ac:dyDescent="0.4">
      <c r="A54" s="69" t="s">
        <v>45</v>
      </c>
      <c r="B54" s="70">
        <f>SUM(B55:B57)</f>
        <v>754</v>
      </c>
      <c r="C54" s="71"/>
      <c r="D54" s="72"/>
      <c r="E54" s="73"/>
      <c r="F54" s="74"/>
      <c r="G54" s="75"/>
    </row>
    <row r="55" spans="1:7" x14ac:dyDescent="0.4">
      <c r="A55" s="43" t="s">
        <v>46</v>
      </c>
      <c r="B55" s="44">
        <f t="shared" si="3"/>
        <v>482</v>
      </c>
      <c r="C55" s="45">
        <v>13380</v>
      </c>
      <c r="D55" s="46">
        <v>36</v>
      </c>
      <c r="E55" s="47" t="s">
        <v>178</v>
      </c>
      <c r="F55" s="48"/>
      <c r="G55" s="49"/>
    </row>
    <row r="56" spans="1:7" x14ac:dyDescent="0.4">
      <c r="A56" s="43" t="s">
        <v>47</v>
      </c>
      <c r="B56" s="44">
        <f t="shared" si="3"/>
        <v>180</v>
      </c>
      <c r="C56" s="45">
        <v>20000</v>
      </c>
      <c r="D56" s="46">
        <v>9</v>
      </c>
      <c r="E56" s="47" t="s">
        <v>179</v>
      </c>
      <c r="F56" s="48"/>
      <c r="G56" s="49"/>
    </row>
    <row r="57" spans="1:7" x14ac:dyDescent="0.4">
      <c r="A57" s="50" t="s">
        <v>48</v>
      </c>
      <c r="B57" s="76">
        <f t="shared" si="3"/>
        <v>92</v>
      </c>
      <c r="C57" s="77">
        <v>10200</v>
      </c>
      <c r="D57" s="78">
        <v>9</v>
      </c>
      <c r="E57" s="79" t="s">
        <v>180</v>
      </c>
      <c r="F57" s="48"/>
      <c r="G57" s="49"/>
    </row>
    <row r="58" spans="1:7" x14ac:dyDescent="0.4">
      <c r="A58" s="80" t="s">
        <v>49</v>
      </c>
      <c r="B58" s="81">
        <f>SUM(B59:B60)</f>
        <v>900</v>
      </c>
      <c r="C58" s="82"/>
      <c r="D58" s="83"/>
      <c r="E58" s="84"/>
      <c r="F58" s="74"/>
      <c r="G58" s="75"/>
    </row>
    <row r="59" spans="1:7" x14ac:dyDescent="0.4">
      <c r="A59" s="85" t="s">
        <v>50</v>
      </c>
      <c r="B59" s="86">
        <f t="shared" si="3"/>
        <v>630</v>
      </c>
      <c r="C59" s="87">
        <v>70000</v>
      </c>
      <c r="D59" s="88">
        <v>9</v>
      </c>
      <c r="E59" s="89" t="s">
        <v>181</v>
      </c>
      <c r="F59" s="62"/>
      <c r="G59" s="63"/>
    </row>
    <row r="60" spans="1:7" x14ac:dyDescent="0.4">
      <c r="A60" s="85" t="s">
        <v>51</v>
      </c>
      <c r="B60" s="86">
        <f t="shared" si="3"/>
        <v>270</v>
      </c>
      <c r="C60" s="87">
        <v>30000</v>
      </c>
      <c r="D60" s="88">
        <v>9</v>
      </c>
      <c r="E60" s="89" t="s">
        <v>182</v>
      </c>
      <c r="F60" s="62"/>
      <c r="G60" s="63"/>
    </row>
    <row r="61" spans="1:7" x14ac:dyDescent="0.4">
      <c r="A61" s="90" t="s">
        <v>52</v>
      </c>
      <c r="B61" s="91">
        <f>SUM(B62:B63)</f>
        <v>230</v>
      </c>
      <c r="C61" s="92"/>
      <c r="D61" s="93"/>
      <c r="E61" s="94"/>
      <c r="F61" s="95"/>
      <c r="G61" s="96"/>
    </row>
    <row r="62" spans="1:7" x14ac:dyDescent="0.4">
      <c r="A62" s="85" t="s">
        <v>53</v>
      </c>
      <c r="B62" s="86">
        <f t="shared" si="3"/>
        <v>95</v>
      </c>
      <c r="C62" s="97">
        <v>10500</v>
      </c>
      <c r="D62" s="98">
        <v>9</v>
      </c>
      <c r="E62" s="89" t="s">
        <v>183</v>
      </c>
      <c r="F62" s="62"/>
      <c r="G62" s="63"/>
    </row>
    <row r="63" spans="1:7" x14ac:dyDescent="0.4">
      <c r="A63" s="99" t="s">
        <v>54</v>
      </c>
      <c r="B63" s="100">
        <f t="shared" si="3"/>
        <v>135</v>
      </c>
      <c r="C63" s="101">
        <v>15000</v>
      </c>
      <c r="D63" s="102">
        <v>9</v>
      </c>
      <c r="E63" s="103" t="s">
        <v>184</v>
      </c>
      <c r="F63" s="56"/>
      <c r="G63" s="57"/>
    </row>
    <row r="64" spans="1:7" x14ac:dyDescent="0.4">
      <c r="A64" s="14" t="s">
        <v>55</v>
      </c>
      <c r="B64" s="15">
        <f>SUM(B65+B86+B84+B80+B89+B94+B99+B104+B106)</f>
        <v>3118</v>
      </c>
      <c r="C64" s="133"/>
      <c r="D64" s="134"/>
      <c r="E64" s="22"/>
      <c r="F64" s="23"/>
      <c r="G64" s="24"/>
    </row>
    <row r="65" spans="1:7" x14ac:dyDescent="0.4">
      <c r="A65" s="64" t="s">
        <v>56</v>
      </c>
      <c r="B65" s="65">
        <f>SUM(B66:B79)</f>
        <v>2188</v>
      </c>
      <c r="C65" s="66"/>
      <c r="D65" s="67"/>
      <c r="E65" s="64"/>
      <c r="F65" s="41" t="s">
        <v>13</v>
      </c>
      <c r="G65" s="68"/>
    </row>
    <row r="66" spans="1:7" x14ac:dyDescent="0.4">
      <c r="A66" s="111" t="s">
        <v>14</v>
      </c>
      <c r="B66" s="112">
        <f t="shared" ref="B66" si="4">ROUNDUP(C66*D66/1000,0)</f>
        <v>1395</v>
      </c>
      <c r="C66" s="113">
        <v>155000</v>
      </c>
      <c r="D66" s="114">
        <v>9</v>
      </c>
      <c r="E66" s="115" t="s">
        <v>185</v>
      </c>
      <c r="F66" s="116"/>
      <c r="G66" s="117"/>
    </row>
    <row r="67" spans="1:7" x14ac:dyDescent="0.4">
      <c r="A67" s="43" t="s">
        <v>15</v>
      </c>
      <c r="B67" s="44">
        <f>ROUNDUP(C67*D67/1000,0)</f>
        <v>326</v>
      </c>
      <c r="C67" s="45">
        <f>C66</f>
        <v>155000</v>
      </c>
      <c r="D67" s="46">
        <v>2.1</v>
      </c>
      <c r="E67" s="47" t="s">
        <v>57</v>
      </c>
      <c r="F67" s="48"/>
      <c r="G67" s="49"/>
    </row>
    <row r="68" spans="1:7" x14ac:dyDescent="0.4">
      <c r="A68" s="43" t="s">
        <v>17</v>
      </c>
      <c r="B68" s="44">
        <f t="shared" ref="B68:B77" si="5">ROUNDUP(C68*D68/1000,0)</f>
        <v>100</v>
      </c>
      <c r="C68" s="45">
        <f>C66/22/8*1.25*10</f>
        <v>11008.522727272728</v>
      </c>
      <c r="D68" s="46">
        <v>9</v>
      </c>
      <c r="E68" s="47" t="s">
        <v>156</v>
      </c>
      <c r="F68" s="48"/>
      <c r="G68" s="49"/>
    </row>
    <row r="69" spans="1:7" x14ac:dyDescent="0.4">
      <c r="A69" s="43" t="s">
        <v>18</v>
      </c>
      <c r="B69" s="44">
        <f t="shared" si="5"/>
        <v>70</v>
      </c>
      <c r="C69" s="45">
        <f>C66*0.05</f>
        <v>7750</v>
      </c>
      <c r="D69" s="46">
        <v>9</v>
      </c>
      <c r="E69" s="47" t="s">
        <v>186</v>
      </c>
      <c r="F69" s="48"/>
      <c r="G69" s="49"/>
    </row>
    <row r="70" spans="1:7" x14ac:dyDescent="0.4">
      <c r="A70" s="43" t="s">
        <v>19</v>
      </c>
      <c r="B70" s="44">
        <f t="shared" si="5"/>
        <v>13</v>
      </c>
      <c r="C70" s="45">
        <f>C66*0.00895</f>
        <v>1387.25</v>
      </c>
      <c r="D70" s="46">
        <v>9</v>
      </c>
      <c r="E70" s="47" t="s">
        <v>187</v>
      </c>
      <c r="F70" s="48"/>
      <c r="G70" s="49"/>
    </row>
    <row r="71" spans="1:7" x14ac:dyDescent="0.4">
      <c r="A71" s="43" t="s">
        <v>20</v>
      </c>
      <c r="B71" s="44">
        <f t="shared" si="5"/>
        <v>6</v>
      </c>
      <c r="C71" s="45">
        <f>C66*0.0036</f>
        <v>558</v>
      </c>
      <c r="D71" s="46">
        <v>9</v>
      </c>
      <c r="E71" s="47" t="s">
        <v>188</v>
      </c>
      <c r="F71" s="48"/>
      <c r="G71" s="49"/>
    </row>
    <row r="72" spans="1:7" x14ac:dyDescent="0.4">
      <c r="A72" s="43" t="s">
        <v>21</v>
      </c>
      <c r="B72" s="44">
        <f t="shared" si="5"/>
        <v>128</v>
      </c>
      <c r="C72" s="45">
        <f>C66*0.0915</f>
        <v>14182.5</v>
      </c>
      <c r="D72" s="46">
        <v>9</v>
      </c>
      <c r="E72" s="47" t="s">
        <v>189</v>
      </c>
      <c r="F72" s="48"/>
      <c r="G72" s="49"/>
    </row>
    <row r="73" spans="1:7" x14ac:dyDescent="0.4">
      <c r="A73" s="43" t="s">
        <v>22</v>
      </c>
      <c r="B73" s="44">
        <f t="shared" si="5"/>
        <v>9</v>
      </c>
      <c r="C73" s="45">
        <f>C66*0.006</f>
        <v>930</v>
      </c>
      <c r="D73" s="46">
        <v>9</v>
      </c>
      <c r="E73" s="47" t="s">
        <v>190</v>
      </c>
      <c r="F73" s="48"/>
      <c r="G73" s="49"/>
    </row>
    <row r="74" spans="1:7" x14ac:dyDescent="0.4">
      <c r="A74" s="43" t="s">
        <v>23</v>
      </c>
      <c r="B74" s="44">
        <f t="shared" si="5"/>
        <v>5</v>
      </c>
      <c r="C74" s="45">
        <f>C66*0.003</f>
        <v>465</v>
      </c>
      <c r="D74" s="46">
        <v>9</v>
      </c>
      <c r="E74" s="47" t="s">
        <v>191</v>
      </c>
      <c r="F74" s="48"/>
      <c r="G74" s="49"/>
    </row>
    <row r="75" spans="1:7" x14ac:dyDescent="0.4">
      <c r="A75" s="50" t="s">
        <v>24</v>
      </c>
      <c r="B75" s="44">
        <f t="shared" si="5"/>
        <v>1</v>
      </c>
      <c r="C75" s="45">
        <f>C66*0.00002</f>
        <v>3.1</v>
      </c>
      <c r="D75" s="46">
        <v>9</v>
      </c>
      <c r="E75" s="47" t="s">
        <v>192</v>
      </c>
      <c r="F75" s="48"/>
      <c r="G75" s="49"/>
    </row>
    <row r="76" spans="1:7" x14ac:dyDescent="0.4">
      <c r="A76" s="43" t="s">
        <v>25</v>
      </c>
      <c r="B76" s="44">
        <f t="shared" si="5"/>
        <v>45</v>
      </c>
      <c r="C76" s="45">
        <v>5000</v>
      </c>
      <c r="D76" s="46">
        <v>9</v>
      </c>
      <c r="E76" s="47" t="s">
        <v>193</v>
      </c>
      <c r="F76" s="48"/>
      <c r="G76" s="49"/>
    </row>
    <row r="77" spans="1:7" x14ac:dyDescent="0.4">
      <c r="A77" s="118" t="s">
        <v>26</v>
      </c>
      <c r="B77" s="58">
        <f t="shared" si="5"/>
        <v>10</v>
      </c>
      <c r="C77" s="59">
        <v>9200</v>
      </c>
      <c r="D77" s="60">
        <v>1</v>
      </c>
      <c r="E77" s="61" t="s">
        <v>27</v>
      </c>
      <c r="F77" s="62"/>
      <c r="G77" s="63"/>
    </row>
    <row r="78" spans="1:7" x14ac:dyDescent="0.4">
      <c r="A78" s="43" t="s">
        <v>33</v>
      </c>
      <c r="B78" s="44">
        <f>ROUNDUP(C78*D78/1000,0)</f>
        <v>40</v>
      </c>
      <c r="C78" s="45">
        <v>39810</v>
      </c>
      <c r="D78" s="46">
        <v>1</v>
      </c>
      <c r="E78" s="47" t="s">
        <v>34</v>
      </c>
      <c r="F78" s="48"/>
      <c r="G78" s="49"/>
    </row>
    <row r="79" spans="1:7" x14ac:dyDescent="0.4">
      <c r="A79" s="51" t="s">
        <v>35</v>
      </c>
      <c r="B79" s="52">
        <f>ROUNDUP(C79*D79/1000,0)</f>
        <v>40</v>
      </c>
      <c r="C79" s="53">
        <v>39810</v>
      </c>
      <c r="D79" s="54">
        <v>1</v>
      </c>
      <c r="E79" s="55" t="s">
        <v>36</v>
      </c>
      <c r="F79" s="56"/>
      <c r="G79" s="57"/>
    </row>
    <row r="80" spans="1:7" x14ac:dyDescent="0.4">
      <c r="A80" s="37" t="s">
        <v>58</v>
      </c>
      <c r="B80" s="119">
        <f>SUM(B81:B83)</f>
        <v>458</v>
      </c>
      <c r="C80" s="120"/>
      <c r="D80" s="121"/>
      <c r="E80" s="122"/>
      <c r="F80" s="41"/>
      <c r="G80" s="68"/>
    </row>
    <row r="81" spans="1:7" x14ac:dyDescent="0.4">
      <c r="A81" s="111" t="s">
        <v>59</v>
      </c>
      <c r="B81" s="112">
        <f t="shared" ref="B81:B93" si="6">ROUNDUP(C81*D81/1000,0)</f>
        <v>98</v>
      </c>
      <c r="C81" s="113">
        <v>81</v>
      </c>
      <c r="D81" s="114">
        <v>1200</v>
      </c>
      <c r="E81" s="115" t="s">
        <v>60</v>
      </c>
      <c r="F81" s="116"/>
      <c r="G81" s="117"/>
    </row>
    <row r="82" spans="1:7" x14ac:dyDescent="0.4">
      <c r="A82" s="118" t="s">
        <v>61</v>
      </c>
      <c r="B82" s="58">
        <f t="shared" si="6"/>
        <v>252</v>
      </c>
      <c r="C82" s="59">
        <v>210</v>
      </c>
      <c r="D82" s="60">
        <v>1200</v>
      </c>
      <c r="E82" s="61" t="s">
        <v>62</v>
      </c>
      <c r="F82" s="62" t="s">
        <v>13</v>
      </c>
      <c r="G82" s="63"/>
    </row>
    <row r="83" spans="1:7" x14ac:dyDescent="0.4">
      <c r="A83" s="123" t="s">
        <v>63</v>
      </c>
      <c r="B83" s="129">
        <f t="shared" si="6"/>
        <v>108</v>
      </c>
      <c r="C83" s="124">
        <v>90</v>
      </c>
      <c r="D83" s="125">
        <v>1200</v>
      </c>
      <c r="E83" s="126" t="s">
        <v>64</v>
      </c>
      <c r="F83" s="127"/>
      <c r="G83" s="128"/>
    </row>
    <row r="84" spans="1:7" x14ac:dyDescent="0.4">
      <c r="A84" s="37" t="s">
        <v>65</v>
      </c>
      <c r="B84" s="119">
        <f>SUM(B85:B85)</f>
        <v>17</v>
      </c>
      <c r="C84" s="120"/>
      <c r="D84" s="121"/>
      <c r="E84" s="122"/>
      <c r="F84" s="41"/>
      <c r="G84" s="68"/>
    </row>
    <row r="85" spans="1:7" x14ac:dyDescent="0.4">
      <c r="A85" s="111" t="s">
        <v>59</v>
      </c>
      <c r="B85" s="112">
        <f t="shared" ref="B85" si="7">ROUNDUP(C85*D85/1000,0)</f>
        <v>17</v>
      </c>
      <c r="C85" s="113">
        <v>81</v>
      </c>
      <c r="D85" s="114">
        <v>200</v>
      </c>
      <c r="E85" s="115" t="s">
        <v>66</v>
      </c>
      <c r="F85" s="116"/>
      <c r="G85" s="117"/>
    </row>
    <row r="86" spans="1:7" x14ac:dyDescent="0.4">
      <c r="A86" s="37" t="s">
        <v>67</v>
      </c>
      <c r="B86" s="119">
        <f>SUM(B87:B88)</f>
        <v>135</v>
      </c>
      <c r="C86" s="120"/>
      <c r="D86" s="121"/>
      <c r="E86" s="122"/>
      <c r="F86" s="41"/>
      <c r="G86" s="68"/>
    </row>
    <row r="87" spans="1:7" x14ac:dyDescent="0.4">
      <c r="A87" s="123" t="s">
        <v>68</v>
      </c>
      <c r="B87" s="58">
        <f>ROUNDUP(C87*D87/1000,0)</f>
        <v>45</v>
      </c>
      <c r="C87" s="124">
        <v>5000</v>
      </c>
      <c r="D87" s="125">
        <v>9</v>
      </c>
      <c r="E87" s="126" t="s">
        <v>194</v>
      </c>
      <c r="F87" s="127"/>
      <c r="G87" s="128"/>
    </row>
    <row r="88" spans="1:7" x14ac:dyDescent="0.4">
      <c r="A88" s="51" t="s">
        <v>69</v>
      </c>
      <c r="B88" s="52">
        <f>ROUNDUP(C88*D88/1000,0)</f>
        <v>90</v>
      </c>
      <c r="C88" s="53">
        <v>10000</v>
      </c>
      <c r="D88" s="54">
        <v>9</v>
      </c>
      <c r="E88" s="55" t="s">
        <v>195</v>
      </c>
      <c r="F88" s="56"/>
      <c r="G88" s="57"/>
    </row>
    <row r="89" spans="1:7" x14ac:dyDescent="0.4">
      <c r="A89" s="37" t="s">
        <v>70</v>
      </c>
      <c r="B89" s="38">
        <f>SUM(B90:B93)</f>
        <v>61</v>
      </c>
      <c r="C89" s="120"/>
      <c r="D89" s="121"/>
      <c r="E89" s="122"/>
      <c r="F89" s="41"/>
      <c r="G89" s="68"/>
    </row>
    <row r="90" spans="1:7" x14ac:dyDescent="0.4">
      <c r="A90" s="43" t="s">
        <v>71</v>
      </c>
      <c r="B90" s="44">
        <f t="shared" si="6"/>
        <v>16</v>
      </c>
      <c r="C90" s="45">
        <v>7900</v>
      </c>
      <c r="D90" s="46">
        <v>2</v>
      </c>
      <c r="E90" s="47" t="s">
        <v>72</v>
      </c>
      <c r="F90" s="48"/>
      <c r="G90" s="49"/>
    </row>
    <row r="91" spans="1:7" x14ac:dyDescent="0.4">
      <c r="A91" s="43" t="s">
        <v>73</v>
      </c>
      <c r="B91" s="44">
        <f t="shared" si="6"/>
        <v>3</v>
      </c>
      <c r="C91" s="45">
        <v>1500</v>
      </c>
      <c r="D91" s="46">
        <v>2</v>
      </c>
      <c r="E91" s="47" t="s">
        <v>74</v>
      </c>
      <c r="F91" s="48"/>
      <c r="G91" s="49"/>
    </row>
    <row r="92" spans="1:7" x14ac:dyDescent="0.4">
      <c r="A92" s="43" t="s">
        <v>75</v>
      </c>
      <c r="B92" s="44">
        <f t="shared" si="6"/>
        <v>12</v>
      </c>
      <c r="C92" s="45">
        <v>6000</v>
      </c>
      <c r="D92" s="46">
        <v>2</v>
      </c>
      <c r="E92" s="47" t="s">
        <v>76</v>
      </c>
      <c r="F92" s="48"/>
      <c r="G92" s="49"/>
    </row>
    <row r="93" spans="1:7" x14ac:dyDescent="0.4">
      <c r="A93" s="43" t="s">
        <v>77</v>
      </c>
      <c r="B93" s="44">
        <f t="shared" si="6"/>
        <v>30</v>
      </c>
      <c r="C93" s="45">
        <v>1000</v>
      </c>
      <c r="D93" s="46">
        <v>30</v>
      </c>
      <c r="E93" s="47" t="s">
        <v>78</v>
      </c>
      <c r="F93" s="48"/>
      <c r="G93" s="49"/>
    </row>
    <row r="94" spans="1:7" x14ac:dyDescent="0.4">
      <c r="A94" s="37" t="s">
        <v>79</v>
      </c>
      <c r="B94" s="38">
        <f>SUM(B95:B98)</f>
        <v>61</v>
      </c>
      <c r="C94" s="120"/>
      <c r="D94" s="121"/>
      <c r="E94" s="122"/>
      <c r="F94" s="41"/>
      <c r="G94" s="68"/>
    </row>
    <row r="95" spans="1:7" x14ac:dyDescent="0.4">
      <c r="A95" s="43" t="s">
        <v>71</v>
      </c>
      <c r="B95" s="44">
        <f t="shared" ref="B95:B103" si="8">ROUNDUP(C95*D95/1000,0)</f>
        <v>16</v>
      </c>
      <c r="C95" s="45">
        <v>7900</v>
      </c>
      <c r="D95" s="46">
        <v>2</v>
      </c>
      <c r="E95" s="47" t="s">
        <v>72</v>
      </c>
      <c r="F95" s="48"/>
      <c r="G95" s="49"/>
    </row>
    <row r="96" spans="1:7" x14ac:dyDescent="0.4">
      <c r="A96" s="43" t="s">
        <v>73</v>
      </c>
      <c r="B96" s="44">
        <f t="shared" si="8"/>
        <v>3</v>
      </c>
      <c r="C96" s="45">
        <v>1500</v>
      </c>
      <c r="D96" s="46">
        <v>2</v>
      </c>
      <c r="E96" s="47" t="s">
        <v>74</v>
      </c>
      <c r="F96" s="48"/>
      <c r="G96" s="49"/>
    </row>
    <row r="97" spans="1:8" x14ac:dyDescent="0.4">
      <c r="A97" s="43" t="s">
        <v>75</v>
      </c>
      <c r="B97" s="44">
        <f t="shared" si="8"/>
        <v>12</v>
      </c>
      <c r="C97" s="45">
        <v>6000</v>
      </c>
      <c r="D97" s="46">
        <v>2</v>
      </c>
      <c r="E97" s="47" t="s">
        <v>76</v>
      </c>
      <c r="F97" s="48"/>
      <c r="G97" s="49"/>
    </row>
    <row r="98" spans="1:8" x14ac:dyDescent="0.4">
      <c r="A98" s="118" t="s">
        <v>77</v>
      </c>
      <c r="B98" s="58">
        <f t="shared" si="8"/>
        <v>30</v>
      </c>
      <c r="C98" s="59">
        <v>1000</v>
      </c>
      <c r="D98" s="60">
        <v>30</v>
      </c>
      <c r="E98" s="61" t="s">
        <v>78</v>
      </c>
      <c r="F98" s="62"/>
      <c r="G98" s="63"/>
    </row>
    <row r="99" spans="1:8" x14ac:dyDescent="0.4">
      <c r="A99" s="37" t="s">
        <v>80</v>
      </c>
      <c r="B99" s="119">
        <f>SUM(B100:B103)</f>
        <v>77</v>
      </c>
      <c r="C99" s="120"/>
      <c r="D99" s="121"/>
      <c r="E99" s="122"/>
      <c r="F99" s="41"/>
      <c r="G99" s="68"/>
    </row>
    <row r="100" spans="1:8" x14ac:dyDescent="0.4">
      <c r="A100" s="111" t="s">
        <v>75</v>
      </c>
      <c r="B100" s="58">
        <f t="shared" si="8"/>
        <v>40</v>
      </c>
      <c r="C100" s="113">
        <v>40000</v>
      </c>
      <c r="D100" s="114">
        <v>1</v>
      </c>
      <c r="E100" s="115" t="s">
        <v>81</v>
      </c>
      <c r="F100" s="116"/>
      <c r="G100" s="117"/>
    </row>
    <row r="101" spans="1:8" x14ac:dyDescent="0.4">
      <c r="A101" s="111" t="s">
        <v>82</v>
      </c>
      <c r="B101" s="58">
        <f t="shared" si="8"/>
        <v>10</v>
      </c>
      <c r="C101" s="113">
        <v>10000</v>
      </c>
      <c r="D101" s="114">
        <v>1</v>
      </c>
      <c r="E101" s="115" t="s">
        <v>83</v>
      </c>
      <c r="F101" s="116"/>
      <c r="G101" s="117"/>
    </row>
    <row r="102" spans="1:8" x14ac:dyDescent="0.4">
      <c r="A102" s="111" t="s">
        <v>84</v>
      </c>
      <c r="B102" s="58">
        <f t="shared" si="8"/>
        <v>17</v>
      </c>
      <c r="C102" s="113">
        <v>81</v>
      </c>
      <c r="D102" s="114">
        <v>200</v>
      </c>
      <c r="E102" s="115" t="s">
        <v>85</v>
      </c>
      <c r="F102" s="116"/>
      <c r="G102" s="117"/>
    </row>
    <row r="103" spans="1:8" x14ac:dyDescent="0.4">
      <c r="A103" s="111" t="s">
        <v>86</v>
      </c>
      <c r="B103" s="58">
        <f t="shared" si="8"/>
        <v>10</v>
      </c>
      <c r="C103" s="113">
        <v>10000</v>
      </c>
      <c r="D103" s="114">
        <v>1</v>
      </c>
      <c r="E103" s="115" t="s">
        <v>83</v>
      </c>
      <c r="F103" s="116"/>
      <c r="G103" s="117"/>
    </row>
    <row r="104" spans="1:8" x14ac:dyDescent="0.4">
      <c r="A104" s="37" t="s">
        <v>87</v>
      </c>
      <c r="B104" s="119">
        <f>SUM(B105:B105)</f>
        <v>8</v>
      </c>
      <c r="C104" s="120"/>
      <c r="D104" s="121"/>
      <c r="E104" s="122"/>
      <c r="F104" s="41"/>
      <c r="G104" s="68"/>
    </row>
    <row r="105" spans="1:8" x14ac:dyDescent="0.4">
      <c r="A105" s="111" t="s">
        <v>88</v>
      </c>
      <c r="B105" s="112">
        <f t="shared" ref="B105" si="9">ROUNDUP(C105*D105/1000,0)</f>
        <v>8</v>
      </c>
      <c r="C105" s="113">
        <v>7900</v>
      </c>
      <c r="D105" s="114">
        <v>1</v>
      </c>
      <c r="E105" s="115" t="s">
        <v>89</v>
      </c>
      <c r="F105" s="116"/>
      <c r="G105" s="117"/>
    </row>
    <row r="106" spans="1:8" x14ac:dyDescent="0.4">
      <c r="A106" s="37" t="s">
        <v>90</v>
      </c>
      <c r="B106" s="119">
        <f>SUM(B107:B108)</f>
        <v>113</v>
      </c>
      <c r="C106" s="120"/>
      <c r="D106" s="121"/>
      <c r="E106" s="122"/>
      <c r="F106" s="41"/>
      <c r="G106" s="68"/>
    </row>
    <row r="107" spans="1:8" x14ac:dyDescent="0.4">
      <c r="A107" s="43" t="s">
        <v>71</v>
      </c>
      <c r="B107" s="44">
        <f t="shared" ref="B107:B108" si="10">ROUNDUP(C107*D107/1000,0)</f>
        <v>95</v>
      </c>
      <c r="C107" s="45">
        <v>7900</v>
      </c>
      <c r="D107" s="46">
        <v>12</v>
      </c>
      <c r="E107" s="47" t="s">
        <v>91</v>
      </c>
      <c r="F107" s="116"/>
      <c r="G107" s="117"/>
    </row>
    <row r="108" spans="1:8" x14ac:dyDescent="0.4">
      <c r="A108" s="43" t="s">
        <v>73</v>
      </c>
      <c r="B108" s="44">
        <f t="shared" si="10"/>
        <v>18</v>
      </c>
      <c r="C108" s="45">
        <v>1500</v>
      </c>
      <c r="D108" s="46">
        <v>12</v>
      </c>
      <c r="E108" s="47" t="s">
        <v>92</v>
      </c>
      <c r="F108" s="48"/>
      <c r="G108" s="49"/>
    </row>
    <row r="109" spans="1:8" x14ac:dyDescent="0.4">
      <c r="A109" s="20" t="s">
        <v>196</v>
      </c>
      <c r="B109" s="19">
        <f>B6+B44+B64</f>
        <v>10522</v>
      </c>
      <c r="C109" s="131"/>
      <c r="D109" s="132"/>
      <c r="E109" s="5"/>
      <c r="F109" s="9"/>
      <c r="G109" s="10"/>
    </row>
    <row r="110" spans="1:8" x14ac:dyDescent="0.4">
      <c r="A110" s="18" t="s">
        <v>93</v>
      </c>
      <c r="B110" s="19">
        <f>ROUNDDOWN(B109*0.1,0)</f>
        <v>1052</v>
      </c>
      <c r="C110" s="131"/>
      <c r="D110" s="132"/>
      <c r="E110" s="5"/>
      <c r="F110" s="9"/>
      <c r="G110" s="10"/>
    </row>
    <row r="111" spans="1:8" ht="18" customHeight="1" thickBot="1" x14ac:dyDescent="0.45">
      <c r="A111" s="30" t="s">
        <v>94</v>
      </c>
      <c r="B111" s="31">
        <f>B109+B110</f>
        <v>11574</v>
      </c>
      <c r="C111" s="32"/>
      <c r="D111" s="33"/>
      <c r="E111" s="34"/>
      <c r="F111" s="35"/>
      <c r="G111" s="36"/>
      <c r="H111" s="8"/>
    </row>
    <row r="112" spans="1:8" x14ac:dyDescent="0.4">
      <c r="F112" s="21" t="s">
        <v>13</v>
      </c>
      <c r="G112" s="21" t="s">
        <v>95</v>
      </c>
    </row>
  </sheetData>
  <mergeCells count="10">
    <mergeCell ref="C109:D109"/>
    <mergeCell ref="C110:D110"/>
    <mergeCell ref="C64:D64"/>
    <mergeCell ref="C44:D44"/>
    <mergeCell ref="A2:G2"/>
    <mergeCell ref="C6:D6"/>
    <mergeCell ref="A4:A5"/>
    <mergeCell ref="B4:B5"/>
    <mergeCell ref="E4:E5"/>
    <mergeCell ref="C4:D4"/>
  </mergeCells>
  <phoneticPr fontId="2"/>
  <dataValidations disablePrompts="1" count="2">
    <dataValidation type="list" allowBlank="1" showInputMessage="1" showErrorMessage="1" sqref="F6:F108" xr:uid="{A35D7951-AE37-44C1-978F-612C50C79C44}">
      <formula1>$F$112</formula1>
    </dataValidation>
    <dataValidation type="list" allowBlank="1" showInputMessage="1" showErrorMessage="1" sqref="G6:G108" xr:uid="{F657E864-1349-447F-907D-753FB519E563}">
      <formula1>$G$112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rowBreaks count="1" manualBreakCount="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2BB-6EBD-48D0-B0B4-7EDBA111DA72}">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154</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G6:G88" xr:uid="{5434E05F-411C-4332-A07A-A4BC4FBF4421}">
      <formula1>$G$92</formula1>
    </dataValidation>
    <dataValidation type="list" allowBlank="1" showInputMessage="1" showErrorMessage="1" sqref="F6:F88" xr:uid="{A9DFB8F6-4509-4950-808E-C0472B88837F}">
      <formula1>$F$92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D49C-BD43-45DD-B6F1-49D698B52FEF}">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103</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F6:F88" xr:uid="{A7F4CF95-5FD9-4B7A-AD3B-4C28894451F9}">
      <formula1>$F$92</formula1>
    </dataValidation>
    <dataValidation type="list" allowBlank="1" showInputMessage="1" showErrorMessage="1" sqref="G6:G88" xr:uid="{2EEB00BF-11A9-4E49-84D6-9C323F87875B}">
      <formula1>$G$92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db658f94-4821-4f1d-84d9-a6fdbda61af7">
      <Terms xmlns="http://schemas.microsoft.com/office/infopath/2007/PartnerControls"/>
    </lcf76f155ced4ddcb4097134ff3c332f>
    <_Flow_SignoffStatus xmlns="db658f94-4821-4f1d-84d9-a6fdbda61a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C38B9-D17F-4CC7-833C-47E07AFCF1F8}">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1A41B5E-8AA8-42FB-BE8D-0FDBFEA11B19}">
  <ds:schemaRefs>
    <ds:schemaRef ds:uri="http://schemas.microsoft.com/sharepoint/v3/contenttype/forms"/>
  </ds:schemaRefs>
</ds:datastoreItem>
</file>

<file path=customXml/itemProps3.xml><?xml version="1.0" encoding="utf-8"?>
<ds:datastoreItem xmlns:ds="http://schemas.openxmlformats.org/officeDocument/2006/customXml" ds:itemID="{42968BF9-EBCC-4AD4-880B-A2345A8F747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令和●年度【初年度】</vt:lpstr>
      <vt:lpstr>令和●年度【２年度目】</vt:lpstr>
      <vt:lpstr>令和●年度【３年度目】</vt:lpstr>
      <vt:lpstr>令和●年度【２年度目】!Print_Area</vt:lpstr>
      <vt:lpstr>令和●年度【３年度目】!Print_Area</vt:lpstr>
      <vt:lpstr>令和●年度【初年度】!Print_Area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0x0101006024CE727724F24E82983C4EBA1D224A</vt:lpwstr>
  </property>
  <property fmtid="{D5CDD505-2E9C-101B-9397-08002B2CF9AE}" pid="3" name="MediaServiceImageTags">
    <vt:lpwstr/>
  </property>
</Properties>
</file>