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8760" windowHeight="8475" tabRatio="687" activeTab="0"/>
  </bookViews>
  <sheets>
    <sheet name="合計表①" sheetId="1" r:id="rId1"/>
    <sheet name="合計表②" sheetId="2" r:id="rId2"/>
    <sheet name="労働保険計算シート" sheetId="3" r:id="rId3"/>
    <sheet name="総合計表" sheetId="4" r:id="rId4"/>
  </sheets>
  <definedNames>
    <definedName name="_xlnm.Print_Area" localSheetId="0">'合計表①'!$A$1:$AD$37</definedName>
    <definedName name="_xlnm.Print_Area" localSheetId="1">'合計表②'!$A$1:$AD$37</definedName>
    <definedName name="_xlnm.Print_Area" localSheetId="3">'総合計表'!$A$1:$AC$31</definedName>
    <definedName name="_xlnm.Print_Area" localSheetId="2">'労働保険計算シート'!$A$1:$R$49</definedName>
  </definedNames>
  <calcPr fullCalcOnLoad="1"/>
</workbook>
</file>

<file path=xl/sharedStrings.xml><?xml version="1.0" encoding="utf-8"?>
<sst xmlns="http://schemas.openxmlformats.org/spreadsheetml/2006/main" count="527" uniqueCount="263">
  <si>
    <t>開始時刻</t>
  </si>
  <si>
    <t>終了時刻</t>
  </si>
  <si>
    <t>通常型</t>
  </si>
  <si>
    <t>地域コード一覧</t>
  </si>
  <si>
    <t>事業所名</t>
  </si>
  <si>
    <t>時間延長型</t>
  </si>
  <si>
    <t>北海道</t>
  </si>
  <si>
    <t>*1</t>
  </si>
  <si>
    <t>時</t>
  </si>
  <si>
    <t>分</t>
  </si>
  <si>
    <t>～</t>
  </si>
  <si>
    <t>翌日区分</t>
  </si>
  <si>
    <t>深夜延長型</t>
  </si>
  <si>
    <t>青森</t>
  </si>
  <si>
    <t>今回の申請に係る対象期間</t>
  </si>
  <si>
    <t>～</t>
  </si>
  <si>
    <t>　　通常型</t>
  </si>
  <si>
    <t>体調不調児</t>
  </si>
  <si>
    <t>岩手</t>
  </si>
  <si>
    <t>運営形態</t>
  </si>
  <si>
    <t>　　時間延長型　　（</t>
  </si>
  <si>
    <r>
      <t>）　</t>
    </r>
    <r>
      <rPr>
        <sz val="10"/>
        <rFont val="ＭＳ Ｐ明朝"/>
        <family val="1"/>
      </rPr>
      <t>※最大7時間まで</t>
    </r>
  </si>
  <si>
    <t>経過時間-9時間</t>
  </si>
  <si>
    <t>経過時間（シリアル値）</t>
  </si>
  <si>
    <t>延長時間</t>
  </si>
  <si>
    <t>宮城</t>
  </si>
  <si>
    <t>　　深夜延長型　  （</t>
  </si>
  <si>
    <r>
      <t>）　</t>
    </r>
    <r>
      <rPr>
        <sz val="10"/>
        <rFont val="ＭＳ Ｐ明朝"/>
        <family val="1"/>
      </rPr>
      <t>※延長時間内の深夜時間</t>
    </r>
  </si>
  <si>
    <t>秋田</t>
  </si>
  <si>
    <t>（現員が乳幼児定員を超えるときは定員）</t>
  </si>
  <si>
    <t>人</t>
  </si>
  <si>
    <t>担当者</t>
  </si>
  <si>
    <t>正負区分（負=-1,正=1)</t>
  </si>
  <si>
    <t>9時間（シリアル値）</t>
  </si>
  <si>
    <t>11時間（シリアル値）</t>
  </si>
  <si>
    <t>山形</t>
  </si>
  <si>
    <t>福島</t>
  </si>
  <si>
    <t>終了時刻が翌午前1時を超える場合は、□翌の□にチェックしてください。</t>
  </si>
  <si>
    <t>茨城</t>
  </si>
  <si>
    <t>栃木</t>
  </si>
  <si>
    <t>賃金支払月</t>
  </si>
  <si>
    <t>賃金　　　　支払日</t>
  </si>
  <si>
    <t>賃金計算期間</t>
  </si>
  <si>
    <t>22時～5時の間の場合、終了時刻-22:00(シリアル値)</t>
  </si>
  <si>
    <t>延長時間内の深夜時間</t>
  </si>
  <si>
    <t>群馬</t>
  </si>
  <si>
    <t>氏　名</t>
  </si>
  <si>
    <t>埼玉</t>
  </si>
  <si>
    <t>総支給額</t>
  </si>
  <si>
    <t>事業主負担分</t>
  </si>
  <si>
    <t>7時間(シリアル値)</t>
  </si>
  <si>
    <t>延長時間(最大7時間）</t>
  </si>
  <si>
    <t>千葉</t>
  </si>
  <si>
    <t>厚生年金</t>
  </si>
  <si>
    <t>介護保険</t>
  </si>
  <si>
    <t>厚生年金基金</t>
  </si>
  <si>
    <t>東京</t>
  </si>
  <si>
    <t>１月</t>
  </si>
  <si>
    <t>神奈川</t>
  </si>
  <si>
    <t>　 ２月</t>
  </si>
  <si>
    <t>新潟</t>
  </si>
  <si>
    <t>　 ３月</t>
  </si>
  <si>
    <t>～</t>
  </si>
  <si>
    <t>富山</t>
  </si>
  <si>
    <t>４月</t>
  </si>
  <si>
    <t>石川</t>
  </si>
  <si>
    <t>５月</t>
  </si>
  <si>
    <t>福井</t>
  </si>
  <si>
    <t>６月</t>
  </si>
  <si>
    <t>～</t>
  </si>
  <si>
    <t>山梨</t>
  </si>
  <si>
    <t>７月</t>
  </si>
  <si>
    <t>長野</t>
  </si>
  <si>
    <t>８月</t>
  </si>
  <si>
    <t>岐阜</t>
  </si>
  <si>
    <t>９月</t>
  </si>
  <si>
    <t>静岡</t>
  </si>
  <si>
    <t>愛知</t>
  </si>
  <si>
    <t>夏期賞与</t>
  </si>
  <si>
    <t>三重</t>
  </si>
  <si>
    <t>滋賀</t>
  </si>
  <si>
    <t>京都</t>
  </si>
  <si>
    <t>１０月</t>
  </si>
  <si>
    <t>大阪</t>
  </si>
  <si>
    <t>１１月</t>
  </si>
  <si>
    <t>兵庫</t>
  </si>
  <si>
    <t xml:space="preserve"> １２月</t>
  </si>
  <si>
    <t>奈良</t>
  </si>
  <si>
    <t>冬期賞与</t>
  </si>
  <si>
    <t>～</t>
  </si>
  <si>
    <t>和歌山</t>
  </si>
  <si>
    <t>鳥取</t>
  </si>
  <si>
    <t>島根</t>
  </si>
  <si>
    <t>岡山</t>
  </si>
  <si>
    <t>広島</t>
  </si>
  <si>
    <t>合　　計</t>
  </si>
  <si>
    <t>山口</t>
  </si>
  <si>
    <t>徳島</t>
  </si>
  <si>
    <t>香川</t>
  </si>
  <si>
    <t>月</t>
  </si>
  <si>
    <t>愛媛</t>
  </si>
  <si>
    <t xml:space="preserve"> (c)　雇用保険料率(1)適用分＝</t>
  </si>
  <si>
    <t>高知</t>
  </si>
  <si>
    <t xml:space="preserve"> (d)　雇用保険料率(2)適用分＝</t>
  </si>
  <si>
    <t>福岡</t>
  </si>
  <si>
    <t>佐賀</t>
  </si>
  <si>
    <t>長崎</t>
  </si>
  <si>
    <t>熊本</t>
  </si>
  <si>
    <t>大分</t>
  </si>
  <si>
    <t>総支給額リンク</t>
  </si>
  <si>
    <t>宮崎</t>
  </si>
  <si>
    <t>鹿児島</t>
  </si>
  <si>
    <t>沖縄</t>
  </si>
  <si>
    <t>期末手当</t>
  </si>
  <si>
    <t>～</t>
  </si>
  <si>
    <t>*1</t>
  </si>
  <si>
    <t>時刻が1桁の場合、前に０（ゼロ）を付けてください。（例）8時→08時　午前0時→24時　午前1時→01時</t>
  </si>
  <si>
    <t>～</t>
  </si>
  <si>
    <t>～</t>
  </si>
  <si>
    <t>～</t>
  </si>
  <si>
    <t>（１）</t>
  </si>
  <si>
    <t>（２）</t>
  </si>
  <si>
    <t>例）　午前8時45分～午後5時45分の場合　→　08時　45分　～　17時　45分</t>
  </si>
  <si>
    <t>運営
形態</t>
  </si>
  <si>
    <t>（１）</t>
  </si>
  <si>
    <t>（２）</t>
  </si>
  <si>
    <t>（３）</t>
  </si>
  <si>
    <t>頁合計</t>
  </si>
  <si>
    <t>（３）</t>
  </si>
  <si>
    <t>事業所名</t>
  </si>
  <si>
    <t>メニュー用</t>
  </si>
  <si>
    <t>雇保加入</t>
  </si>
  <si>
    <t>賃金支払月</t>
  </si>
  <si>
    <t>氏名</t>
  </si>
  <si>
    <t>雇保未加入</t>
  </si>
  <si>
    <t>支払計</t>
  </si>
  <si>
    <t>未加入計</t>
  </si>
  <si>
    <t>被保険計</t>
  </si>
  <si>
    <t>労災料率</t>
  </si>
  <si>
    <t>雇用料率</t>
  </si>
  <si>
    <t>労率×支払</t>
  </si>
  <si>
    <t>雇率×被保</t>
  </si>
  <si>
    <t>加入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</si>
  <si>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</si>
  <si>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</si>
  <si>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</si>
  <si>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</si>
  <si>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</si>
  <si>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</si>
  <si>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</si>
  <si>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</si>
  <si>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</si>
  <si>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夏季賞与</t>
  </si>
  <si>
    <t>10月</t>
  </si>
  <si>
    <t>11月</t>
  </si>
  <si>
    <t>12月</t>
  </si>
  <si>
    <t>冬季賞与</t>
  </si>
  <si>
    <t>料率(1)計</t>
  </si>
  <si>
    <t>料率(2)計</t>
  </si>
  <si>
    <t>夏期</t>
  </si>
  <si>
    <t>冬期</t>
  </si>
  <si>
    <t>期末</t>
  </si>
  <si>
    <t>２月</t>
  </si>
  <si>
    <t>３月</t>
  </si>
  <si>
    <t>総計</t>
  </si>
  <si>
    <t>）</t>
  </si>
  <si>
    <t>備　考</t>
  </si>
  <si>
    <t>頁合計②</t>
  </si>
  <si>
    <t>助成率</t>
  </si>
  <si>
    <t>助成率
区分</t>
  </si>
  <si>
    <t>計算式</t>
  </si>
  <si>
    <t>　か月　(C)</t>
  </si>
  <si>
    <t>助成額</t>
  </si>
  <si>
    <t>２月</t>
  </si>
  <si>
    <t>３月</t>
  </si>
  <si>
    <t>４月</t>
  </si>
  <si>
    <t>１０月</t>
  </si>
  <si>
    <t>１２月</t>
  </si>
  <si>
    <t>*1</t>
  </si>
  <si>
    <t>時刻が1桁の場合、前に０（ゼロ）を付けてください。（例）8時→08時　午前0時→24時　午前1時→01時</t>
  </si>
  <si>
    <t>～</t>
  </si>
  <si>
    <t>　・労災保険：</t>
  </si>
  <si>
    <r>
      <t>　・</t>
    </r>
    <r>
      <rPr>
        <sz val="11"/>
        <rFont val="ＭＳ Ｐゴシック"/>
        <family val="3"/>
      </rPr>
      <t>雇用保険：</t>
    </r>
  </si>
  <si>
    <t>）　適用期間：</t>
  </si>
  <si>
    <t>月～</t>
  </si>
  <si>
    <t>）　</t>
  </si>
  <si>
    <t>　〔労働保険〕　</t>
  </si>
  <si>
    <t>　　※保険料率が途中で変更になった場合、</t>
  </si>
  <si>
    <t>　　 　保険料率(2)を入力し適用期間を修正</t>
  </si>
  <si>
    <t>）</t>
  </si>
  <si>
    <t>合　計</t>
  </si>
  <si>
    <t>労災保険料率(1)　　　　　（</t>
  </si>
  <si>
    <t>労災保険料率(2)　　　　　（</t>
  </si>
  <si>
    <t>夏季賞与保険料率　　　 （</t>
  </si>
  <si>
    <t>冬季賞与保険料率　　　 （</t>
  </si>
  <si>
    <t>期末手当保険料率　 　　（</t>
  </si>
  <si>
    <t>雇用保険料率(1)　　　　　（</t>
  </si>
  <si>
    <t>夏季賞与保険料率　 　　（</t>
  </si>
  <si>
    <t>冬季賞与保険料率　 　　（</t>
  </si>
  <si>
    <t>期末手当保険料率　 　　（</t>
  </si>
  <si>
    <t>雇用保険料率(2)　　　　　（</t>
  </si>
  <si>
    <t>　　 (a)　労災保険料率(1)適用分＝</t>
  </si>
  <si>
    <t>　　 (b)　労災保険料率(2)適用分＝</t>
  </si>
  <si>
    <t>　　 (e)　夏季賞与×労/雇保険料率＝</t>
  </si>
  <si>
    <t>　　 (f)　冬季賞与×労/雇保険料率＝</t>
  </si>
  <si>
    <r>
      <t>　　 (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)　期末手当×労/雇保険料率＝</t>
    </r>
  </si>
  <si>
    <t>※このシートは事業主の方は入力しないでください。</t>
  </si>
  <si>
    <t>頁合計①</t>
  </si>
  <si>
    <t>　(a)～(g)の計＝</t>
  </si>
  <si>
    <t>　(a)～(d)の計＝</t>
  </si>
  <si>
    <t>　円</t>
  </si>
  <si>
    <t>　か月　(A)</t>
  </si>
  <si>
    <t>　か月　(B)</t>
  </si>
  <si>
    <t>×（C)／(A)×２／３　＝</t>
  </si>
  <si>
    <t>×</t>
  </si>
  <si>
    <t>計算表掛率</t>
  </si>
  <si>
    <t>総　合　計</t>
  </si>
  <si>
    <t>①</t>
  </si>
  <si>
    <t>　　　・対象期間中の労働保険料</t>
  </si>
  <si>
    <t>　　　　　給与分　・・・・・・・・・・・</t>
  </si>
  <si>
    <t>　　　　　夏季賞与分　・・・・・・・</t>
  </si>
  <si>
    <t>　　　　　冬季賞与分　・・・・・・・</t>
  </si>
  <si>
    <t>　　　　　期末手当分　・・・・・・・</t>
  </si>
  <si>
    <t xml:space="preserve">　　　・対象期間の月数　　　　 </t>
  </si>
  <si>
    <t xml:space="preserve">　　　・助成率2/3の月数　　　 </t>
  </si>
  <si>
    <t>　＜支給予定額計算表＞</t>
  </si>
  <si>
    <t>　①：支払総合計</t>
  </si>
  <si>
    <t>　②：労働保険料合計</t>
  </si>
  <si>
    <t>（２４時間表記
してください）</t>
  </si>
  <si>
    <t>看　護　士　氏　名</t>
  </si>
  <si>
    <r>
      <t xml:space="preserve">月別総合計
</t>
    </r>
    <r>
      <rPr>
        <sz val="10"/>
        <rFont val="ＭＳ Ｐゴシック"/>
        <family val="3"/>
      </rPr>
      <t>（1～2ページ）</t>
    </r>
  </si>
  <si>
    <t>　③　　計</t>
  </si>
  <si>
    <t>　④：助成率</t>
  </si>
  <si>
    <t>　⑥：対象期間の支給限度額</t>
  </si>
  <si>
    <t>　⑦：⑤，⑥のいずれか低い額</t>
  </si>
  <si>
    <t>　①：助成対象額合計　（（ア）＋（イ））</t>
  </si>
  <si>
    <t>　②：対象期間の支給限度額</t>
  </si>
  <si>
    <t>　③：①，②のいずれか低い額</t>
  </si>
  <si>
    <t>　　　（＝支給予定額）</t>
  </si>
  <si>
    <t>（イ）</t>
  </si>
  <si>
    <t>助成対象額小計</t>
  </si>
  <si>
    <t>（ア）</t>
  </si>
  <si>
    <t>（２４時間表記してください）</t>
  </si>
  <si>
    <t>労働保険料計算シート　（看護士）</t>
  </si>
  <si>
    <t>注１）小数点以下は切り捨ててください。</t>
  </si>
  <si>
    <t>現　　員</t>
  </si>
  <si>
    <t>労働局雇用均等室</t>
  </si>
  <si>
    <t>保育施設専任看護士月別給与等合計表　（明細）</t>
  </si>
  <si>
    <t>保育時間</t>
  </si>
  <si>
    <t>保育施設専任看護士月別給与等合計表　（総合計表）</t>
  </si>
  <si>
    <t>都道府県番号</t>
  </si>
  <si>
    <t>1～5年目  2/3
6～10年目 1/3</t>
  </si>
  <si>
    <t>×（B)／(A)×１／３　＝</t>
  </si>
  <si>
    <t xml:space="preserve">　　　・助成率1/3の月数　　　 </t>
  </si>
  <si>
    <t>　⑤：助成対象運営費　（③×④）</t>
  </si>
  <si>
    <t>　＜月別計算表＞</t>
  </si>
  <si>
    <t>助成率1/3の支給限度額</t>
  </si>
  <si>
    <t>助成率2/3の支給限度額</t>
  </si>
  <si>
    <t>　　時間延長型　 （</t>
  </si>
  <si>
    <t>　　深夜延長型　 （</t>
  </si>
  <si>
    <t>健康保険</t>
  </si>
  <si>
    <t>　　体調不良児対応型</t>
  </si>
  <si>
    <t>　　体調不良児対応型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</si>
</sst>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時間&quot;mm&quot;分&quot;"/>
    <numFmt numFmtId="177" formatCode="00"/>
    <numFmt numFmtId="178" formatCode="m/d"/>
    <numFmt numFmtId="179" formatCode="\(\ @&quot;　　　　　　　　　　　　　　　　　　　　）&quot;"/>
    <numFmt numFmtId="180" formatCode="0.000000000000"/>
    <numFmt numFmtId="181" formatCode="#,##0_);[Red]\(#,##0\)"/>
    <numFmt numFmtId="182" formatCode="#,##0_ ;[Red]\-#,##0\ "/>
    <numFmt numFmtId="183" formatCode="[$-F400]h:mm:ss\ AM/PM"/>
    <numFmt numFmtId="184" formatCode="h&quot;時&quot;mm&quot;分&quot;;@"/>
    <numFmt numFmtId="185" formatCode="#,##0;[Red]\-#,##0;&quot;&quot;"/>
    <numFmt numFmtId="186" formatCode="h:mm;@"/>
  </numFmts>
  <fonts count="52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0"/>
      <name val="Arial Unicode MS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33">
    <xf numFmtId="0" fontId="0" fillId="0" borderId="0" xfId="0" applyAlignment="1">
      <alignment vertical="center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5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76" fontId="8" fillId="33" borderId="0" xfId="0" applyNumberFormat="1" applyFont="1" applyFill="1" applyBorder="1" applyAlignment="1">
      <alignment wrapText="1"/>
    </xf>
    <xf numFmtId="0" fontId="4" fillId="35" borderId="16" xfId="0" applyFont="1" applyFill="1" applyBorder="1" applyAlignment="1">
      <alignment horizontal="center"/>
    </xf>
    <xf numFmtId="20" fontId="3" fillId="35" borderId="17" xfId="0" applyNumberFormat="1" applyFont="1" applyFill="1" applyBorder="1" applyAlignment="1">
      <alignment vertical="center"/>
    </xf>
    <xf numFmtId="20" fontId="3" fillId="35" borderId="18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5" borderId="20" xfId="0" applyFont="1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9" fillId="33" borderId="21" xfId="0" applyFont="1" applyFill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right" vertical="center"/>
    </xf>
    <xf numFmtId="177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22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wrapText="1"/>
    </xf>
    <xf numFmtId="177" fontId="3" fillId="35" borderId="18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" fontId="3" fillId="35" borderId="17" xfId="0" applyNumberFormat="1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5" borderId="26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/>
    </xf>
    <xf numFmtId="0" fontId="3" fillId="34" borderId="27" xfId="0" applyFont="1" applyFill="1" applyBorder="1" applyAlignment="1">
      <alignment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7" fillId="35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7" fillId="35" borderId="34" xfId="0" applyNumberFormat="1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20" fontId="3" fillId="35" borderId="36" xfId="0" applyNumberFormat="1" applyFont="1" applyFill="1" applyBorder="1" applyAlignment="1">
      <alignment horizontal="center"/>
    </xf>
    <xf numFmtId="20" fontId="3" fillId="35" borderId="37" xfId="0" applyNumberFormat="1" applyFont="1" applyFill="1" applyBorder="1" applyAlignment="1">
      <alignment horizontal="center"/>
    </xf>
    <xf numFmtId="0" fontId="5" fillId="33" borderId="21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20" fontId="3" fillId="34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5" borderId="36" xfId="0" applyNumberFormat="1" applyFont="1" applyFill="1" applyBorder="1" applyAlignment="1">
      <alignment vertical="center"/>
    </xf>
    <xf numFmtId="0" fontId="3" fillId="35" borderId="38" xfId="0" applyFont="1" applyFill="1" applyBorder="1" applyAlignment="1">
      <alignment vertical="center"/>
    </xf>
    <xf numFmtId="0" fontId="3" fillId="35" borderId="39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top"/>
    </xf>
    <xf numFmtId="0" fontId="7" fillId="33" borderId="22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20" fontId="3" fillId="0" borderId="0" xfId="0" applyNumberFormat="1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35" borderId="32" xfId="0" applyNumberFormat="1" applyFont="1" applyFill="1" applyBorder="1" applyAlignment="1">
      <alignment horizontal="center" vertical="center"/>
    </xf>
    <xf numFmtId="0" fontId="5" fillId="35" borderId="33" xfId="0" applyNumberFormat="1" applyFont="1" applyFill="1" applyBorder="1" applyAlignment="1">
      <alignment horizontal="center" vertical="center"/>
    </xf>
    <xf numFmtId="0" fontId="0" fillId="35" borderId="33" xfId="0" applyNumberFormat="1" applyFill="1" applyBorder="1" applyAlignment="1">
      <alignment horizontal="center" vertical="center"/>
    </xf>
    <xf numFmtId="0" fontId="0" fillId="35" borderId="35" xfId="0" applyNumberFormat="1" applyFill="1" applyBorder="1" applyAlignment="1">
      <alignment horizontal="center" vertical="center"/>
    </xf>
    <xf numFmtId="20" fontId="3" fillId="35" borderId="36" xfId="0" applyNumberFormat="1" applyFont="1" applyFill="1" applyBorder="1" applyAlignment="1">
      <alignment/>
    </xf>
    <xf numFmtId="0" fontId="10" fillId="35" borderId="37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180" fontId="3" fillId="35" borderId="38" xfId="0" applyNumberFormat="1" applyFont="1" applyFill="1" applyBorder="1" applyAlignment="1">
      <alignment vertical="center"/>
    </xf>
    <xf numFmtId="0" fontId="3" fillId="35" borderId="37" xfId="0" applyFont="1" applyFill="1" applyBorder="1" applyAlignment="1">
      <alignment vertical="center"/>
    </xf>
    <xf numFmtId="20" fontId="3" fillId="35" borderId="36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178" fontId="5" fillId="0" borderId="42" xfId="0" applyNumberFormat="1" applyFont="1" applyFill="1" applyBorder="1" applyAlignment="1" applyProtection="1">
      <alignment horizontal="center"/>
      <protection locked="0"/>
    </xf>
    <xf numFmtId="178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>
      <alignment horizontal="center"/>
    </xf>
    <xf numFmtId="178" fontId="5" fillId="0" borderId="44" xfId="0" applyNumberFormat="1" applyFont="1" applyFill="1" applyBorder="1" applyAlignment="1" applyProtection="1">
      <alignment horizontal="center"/>
      <protection locked="0"/>
    </xf>
    <xf numFmtId="38" fontId="5" fillId="0" borderId="42" xfId="48" applyFont="1" applyFill="1" applyBorder="1" applyAlignment="1" applyProtection="1">
      <alignment/>
      <protection locked="0"/>
    </xf>
    <xf numFmtId="38" fontId="5" fillId="0" borderId="45" xfId="48" applyFont="1" applyFill="1" applyBorder="1" applyAlignment="1" applyProtection="1">
      <alignment/>
      <protection locked="0"/>
    </xf>
    <xf numFmtId="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5" fillId="33" borderId="14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31" xfId="0" applyFill="1" applyBorder="1" applyAlignment="1">
      <alignment/>
    </xf>
    <xf numFmtId="20" fontId="3" fillId="0" borderId="0" xfId="0" applyNumberFormat="1" applyFont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2" xfId="0" applyFont="1" applyFill="1" applyBorder="1" applyAlignment="1">
      <alignment horizontal="left" vertical="top"/>
    </xf>
    <xf numFmtId="38" fontId="5" fillId="35" borderId="16" xfId="48" applyFont="1" applyFill="1" applyBorder="1" applyAlignment="1">
      <alignment/>
    </xf>
    <xf numFmtId="0" fontId="5" fillId="0" borderId="42" xfId="0" applyFont="1" applyFill="1" applyBorder="1" applyAlignment="1">
      <alignment vertical="center"/>
    </xf>
    <xf numFmtId="0" fontId="5" fillId="33" borderId="40" xfId="0" applyFont="1" applyFill="1" applyBorder="1" applyAlignment="1">
      <alignment horizontal="righ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181" fontId="5" fillId="33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38" fontId="0" fillId="33" borderId="0" xfId="48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56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0" fillId="33" borderId="22" xfId="48" applyFont="1" applyFill="1" applyBorder="1" applyAlignment="1">
      <alignment horizontal="left" vertical="center"/>
    </xf>
    <xf numFmtId="0" fontId="0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182" fontId="3" fillId="0" borderId="0" xfId="48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left" vertical="center"/>
    </xf>
    <xf numFmtId="38" fontId="5" fillId="0" borderId="44" xfId="48" applyFont="1" applyFill="1" applyBorder="1" applyAlignment="1" applyProtection="1">
      <alignment/>
      <protection locked="0"/>
    </xf>
    <xf numFmtId="38" fontId="5" fillId="0" borderId="47" xfId="48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8" fillId="35" borderId="14" xfId="0" applyNumberFormat="1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49" fontId="5" fillId="35" borderId="10" xfId="48" applyNumberFormat="1" applyFont="1" applyFill="1" applyBorder="1" applyAlignment="1">
      <alignment/>
    </xf>
    <xf numFmtId="49" fontId="5" fillId="35" borderId="14" xfId="48" applyNumberFormat="1" applyFont="1" applyFill="1" applyBorder="1" applyAlignment="1">
      <alignment/>
    </xf>
    <xf numFmtId="38" fontId="5" fillId="0" borderId="49" xfId="48" applyFont="1" applyFill="1" applyBorder="1" applyAlignment="1" applyProtection="1">
      <alignment/>
      <protection locked="0"/>
    </xf>
    <xf numFmtId="49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vertical="center"/>
    </xf>
    <xf numFmtId="38" fontId="5" fillId="33" borderId="0" xfId="48" applyFont="1" applyFill="1" applyBorder="1" applyAlignment="1">
      <alignment horizontal="center"/>
    </xf>
    <xf numFmtId="38" fontId="5" fillId="0" borderId="47" xfId="48" applyFont="1" applyBorder="1" applyAlignment="1" applyProtection="1">
      <alignment horizontal="center"/>
      <protection locked="0"/>
    </xf>
    <xf numFmtId="38" fontId="5" fillId="0" borderId="44" xfId="48" applyFont="1" applyBorder="1" applyAlignment="1" applyProtection="1">
      <alignment horizontal="center"/>
      <protection locked="0"/>
    </xf>
    <xf numFmtId="38" fontId="5" fillId="0" borderId="50" xfId="48" applyFont="1" applyBorder="1" applyAlignment="1" applyProtection="1">
      <alignment horizontal="center"/>
      <protection locked="0"/>
    </xf>
    <xf numFmtId="38" fontId="5" fillId="0" borderId="50" xfId="48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1" fillId="0" borderId="48" xfId="0" applyFont="1" applyFill="1" applyBorder="1" applyAlignment="1">
      <alignment horizontal="center" vertical="center" wrapText="1"/>
    </xf>
    <xf numFmtId="38" fontId="5" fillId="0" borderId="51" xfId="48" applyFont="1" applyFill="1" applyBorder="1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2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36" borderId="48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35" borderId="0" xfId="0" applyFont="1" applyFill="1" applyBorder="1" applyAlignment="1" applyProtection="1">
      <alignment horizontal="center" vertical="top" wrapText="1"/>
      <protection locked="0"/>
    </xf>
    <xf numFmtId="0" fontId="5" fillId="35" borderId="55" xfId="0" applyFont="1" applyFill="1" applyBorder="1" applyAlignment="1" applyProtection="1">
      <alignment horizontal="center" vertical="top" wrapText="1"/>
      <protection locked="0"/>
    </xf>
    <xf numFmtId="3" fontId="5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3" fontId="5" fillId="0" borderId="58" xfId="0" applyNumberFormat="1" applyFont="1" applyBorder="1" applyAlignment="1" applyProtection="1">
      <alignment horizontal="center" vertical="center"/>
      <protection/>
    </xf>
    <xf numFmtId="3" fontId="5" fillId="0" borderId="59" xfId="0" applyNumberFormat="1" applyFont="1" applyBorder="1" applyAlignment="1" applyProtection="1">
      <alignment horizontal="center" vertical="center"/>
      <protection/>
    </xf>
    <xf numFmtId="3" fontId="5" fillId="0" borderId="60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9" fillId="35" borderId="61" xfId="0" applyFont="1" applyFill="1" applyBorder="1" applyAlignment="1" applyProtection="1">
      <alignment horizontal="center" vertical="center" wrapText="1"/>
      <protection/>
    </xf>
    <xf numFmtId="0" fontId="9" fillId="35" borderId="62" xfId="0" applyFont="1" applyFill="1" applyBorder="1" applyAlignment="1" applyProtection="1">
      <alignment horizontal="center" vertical="center" wrapText="1"/>
      <protection/>
    </xf>
    <xf numFmtId="0" fontId="9" fillId="35" borderId="63" xfId="0" applyFont="1" applyFill="1" applyBorder="1" applyAlignment="1" applyProtection="1">
      <alignment horizontal="center" vertical="center" wrapText="1"/>
      <protection/>
    </xf>
    <xf numFmtId="38" fontId="6" fillId="33" borderId="0" xfId="48" applyFont="1" applyFill="1" applyBorder="1" applyAlignment="1">
      <alignment/>
    </xf>
    <xf numFmtId="0" fontId="5" fillId="0" borderId="64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13" fillId="0" borderId="66" xfId="0" applyFont="1" applyFill="1" applyBorder="1" applyAlignment="1" applyProtection="1">
      <alignment horizontal="center" vertical="top" wrapText="1"/>
      <protection locked="0"/>
    </xf>
    <xf numFmtId="3" fontId="5" fillId="0" borderId="67" xfId="0" applyNumberFormat="1" applyFont="1" applyBorder="1" applyAlignment="1" applyProtection="1">
      <alignment horizontal="center" vertical="center"/>
      <protection/>
    </xf>
    <xf numFmtId="3" fontId="5" fillId="0" borderId="68" xfId="0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2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center"/>
    </xf>
    <xf numFmtId="3" fontId="13" fillId="33" borderId="0" xfId="0" applyNumberFormat="1" applyFont="1" applyFill="1" applyBorder="1" applyAlignment="1" applyProtection="1">
      <alignment horizontal="right" vertical="center" wrapText="1"/>
      <protection/>
    </xf>
    <xf numFmtId="3" fontId="13" fillId="33" borderId="69" xfId="0" applyNumberFormat="1" applyFont="1" applyFill="1" applyBorder="1" applyAlignment="1" applyProtection="1">
      <alignment horizontal="right" vertical="center" wrapText="1"/>
      <protection/>
    </xf>
    <xf numFmtId="3" fontId="13" fillId="33" borderId="70" xfId="0" applyNumberFormat="1" applyFont="1" applyFill="1" applyBorder="1" applyAlignment="1" applyProtection="1">
      <alignment horizontal="right" vertical="center" wrapText="1"/>
      <protection/>
    </xf>
    <xf numFmtId="3" fontId="13" fillId="33" borderId="71" xfId="0" applyNumberFormat="1" applyFont="1" applyFill="1" applyBorder="1" applyAlignment="1" applyProtection="1">
      <alignment horizontal="right" vertical="center" wrapText="1"/>
      <protection/>
    </xf>
    <xf numFmtId="3" fontId="13" fillId="33" borderId="61" xfId="0" applyNumberFormat="1" applyFont="1" applyFill="1" applyBorder="1" applyAlignment="1" applyProtection="1">
      <alignment horizontal="right" vertical="center" wrapText="1"/>
      <protection/>
    </xf>
    <xf numFmtId="3" fontId="13" fillId="33" borderId="72" xfId="0" applyNumberFormat="1" applyFont="1" applyFill="1" applyBorder="1" applyAlignment="1" applyProtection="1">
      <alignment horizontal="right" vertical="center" wrapText="1"/>
      <protection/>
    </xf>
    <xf numFmtId="3" fontId="5" fillId="33" borderId="73" xfId="0" applyNumberFormat="1" applyFont="1" applyFill="1" applyBorder="1" applyAlignment="1" applyProtection="1">
      <alignment horizontal="center" vertical="center"/>
      <protection/>
    </xf>
    <xf numFmtId="3" fontId="5" fillId="33" borderId="56" xfId="0" applyNumberFormat="1" applyFont="1" applyFill="1" applyBorder="1" applyAlignment="1" applyProtection="1">
      <alignment horizontal="center" vertical="center"/>
      <protection/>
    </xf>
    <xf numFmtId="3" fontId="5" fillId="33" borderId="6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34" borderId="4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85" fontId="14" fillId="35" borderId="16" xfId="48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 applyProtection="1">
      <alignment horizontal="center" vertical="center"/>
      <protection locked="0"/>
    </xf>
    <xf numFmtId="12" fontId="3" fillId="0" borderId="48" xfId="0" applyNumberFormat="1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/>
      <protection locked="0"/>
    </xf>
    <xf numFmtId="0" fontId="3" fillId="34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left" vertical="center"/>
    </xf>
    <xf numFmtId="38" fontId="0" fillId="33" borderId="21" xfId="48" applyFont="1" applyFill="1" applyBorder="1" applyAlignment="1">
      <alignment horizontal="left" vertical="center"/>
    </xf>
    <xf numFmtId="0" fontId="5" fillId="35" borderId="66" xfId="0" applyFont="1" applyFill="1" applyBorder="1" applyAlignment="1" applyProtection="1">
      <alignment horizontal="center" vertical="top" wrapText="1"/>
      <protection locked="0"/>
    </xf>
    <xf numFmtId="38" fontId="5" fillId="33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22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 applyProtection="1">
      <alignment horizontal="center" vertical="center"/>
      <protection/>
    </xf>
    <xf numFmtId="3" fontId="5" fillId="0" borderId="59" xfId="0" applyNumberFormat="1" applyFont="1" applyFill="1" applyBorder="1" applyAlignment="1" applyProtection="1">
      <alignment horizontal="center" vertical="center"/>
      <protection/>
    </xf>
    <xf numFmtId="3" fontId="5" fillId="0" borderId="78" xfId="0" applyNumberFormat="1" applyFont="1" applyFill="1" applyBorder="1" applyAlignment="1" applyProtection="1">
      <alignment horizontal="center" vertical="center"/>
      <protection/>
    </xf>
    <xf numFmtId="3" fontId="5" fillId="0" borderId="79" xfId="0" applyNumberFormat="1" applyFont="1" applyFill="1" applyBorder="1" applyAlignment="1" applyProtection="1">
      <alignment horizontal="center" vertical="center"/>
      <protection/>
    </xf>
    <xf numFmtId="3" fontId="11" fillId="35" borderId="80" xfId="0" applyNumberFormat="1" applyFont="1" applyFill="1" applyBorder="1" applyAlignment="1" applyProtection="1">
      <alignment vertical="center" wrapText="1"/>
      <protection/>
    </xf>
    <xf numFmtId="3" fontId="11" fillId="35" borderId="81" xfId="0" applyNumberFormat="1" applyFont="1" applyFill="1" applyBorder="1" applyAlignment="1" applyProtection="1">
      <alignment vertical="center" wrapText="1"/>
      <protection/>
    </xf>
    <xf numFmtId="3" fontId="11" fillId="35" borderId="82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top"/>
    </xf>
    <xf numFmtId="38" fontId="5" fillId="33" borderId="0" xfId="0" applyNumberFormat="1" applyFont="1" applyFill="1" applyBorder="1" applyAlignment="1">
      <alignment vertical="center"/>
    </xf>
    <xf numFmtId="0" fontId="13" fillId="0" borderId="56" xfId="0" applyFont="1" applyFill="1" applyBorder="1" applyAlignment="1" applyProtection="1">
      <alignment horizontal="center" vertical="top" wrapText="1"/>
      <protection locked="0"/>
    </xf>
    <xf numFmtId="3" fontId="6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3" fontId="11" fillId="35" borderId="83" xfId="0" applyNumberFormat="1" applyFont="1" applyFill="1" applyBorder="1" applyAlignment="1" applyProtection="1">
      <alignment vertical="center" wrapText="1"/>
      <protection/>
    </xf>
    <xf numFmtId="3" fontId="11" fillId="35" borderId="84" xfId="0" applyNumberFormat="1" applyFont="1" applyFill="1" applyBorder="1" applyAlignment="1" applyProtection="1">
      <alignment vertical="center" wrapText="1"/>
      <protection/>
    </xf>
    <xf numFmtId="3" fontId="11" fillId="35" borderId="85" xfId="0" applyNumberFormat="1" applyFont="1" applyFill="1" applyBorder="1" applyAlignment="1" applyProtection="1">
      <alignment vertical="center" wrapText="1"/>
      <protection/>
    </xf>
    <xf numFmtId="3" fontId="11" fillId="35" borderId="86" xfId="0" applyNumberFormat="1" applyFont="1" applyFill="1" applyBorder="1" applyAlignment="1" applyProtection="1">
      <alignment vertical="center" wrapText="1"/>
      <protection/>
    </xf>
    <xf numFmtId="3" fontId="11" fillId="35" borderId="87" xfId="0" applyNumberFormat="1" applyFont="1" applyFill="1" applyBorder="1" applyAlignment="1" applyProtection="1">
      <alignment vertical="center" wrapText="1"/>
      <protection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89" xfId="0" applyNumberFormat="1" applyFont="1" applyFill="1" applyBorder="1" applyAlignment="1" applyProtection="1">
      <alignment vertical="center" wrapText="1"/>
      <protection/>
    </xf>
    <xf numFmtId="3" fontId="11" fillId="35" borderId="90" xfId="0" applyNumberFormat="1" applyFont="1" applyFill="1" applyBorder="1" applyAlignment="1" applyProtection="1">
      <alignment vertical="center" wrapText="1"/>
      <protection/>
    </xf>
    <xf numFmtId="3" fontId="11" fillId="35" borderId="91" xfId="0" applyNumberFormat="1" applyFont="1" applyFill="1" applyBorder="1" applyAlignment="1" applyProtection="1">
      <alignment vertical="center" wrapText="1"/>
      <protection/>
    </xf>
    <xf numFmtId="3" fontId="11" fillId="35" borderId="92" xfId="0" applyNumberFormat="1" applyFont="1" applyFill="1" applyBorder="1" applyAlignment="1" applyProtection="1">
      <alignment vertical="center" wrapText="1"/>
      <protection/>
    </xf>
    <xf numFmtId="3" fontId="11" fillId="35" borderId="93" xfId="0" applyNumberFormat="1" applyFont="1" applyFill="1" applyBorder="1" applyAlignment="1" applyProtection="1">
      <alignment vertical="center" wrapText="1"/>
      <protection/>
    </xf>
    <xf numFmtId="3" fontId="11" fillId="35" borderId="75" xfId="0" applyNumberFormat="1" applyFont="1" applyFill="1" applyBorder="1" applyAlignment="1" applyProtection="1">
      <alignment vertical="center" wrapText="1"/>
      <protection/>
    </xf>
    <xf numFmtId="0" fontId="5" fillId="0" borderId="94" xfId="0" applyFont="1" applyBorder="1" applyAlignment="1" applyProtection="1">
      <alignment horizontal="center" vertical="center"/>
      <protection/>
    </xf>
    <xf numFmtId="3" fontId="11" fillId="0" borderId="52" xfId="0" applyNumberFormat="1" applyFont="1" applyFill="1" applyBorder="1" applyAlignment="1" applyProtection="1">
      <alignment horizontal="center" vertical="center"/>
      <protection/>
    </xf>
    <xf numFmtId="3" fontId="6" fillId="0" borderId="68" xfId="0" applyNumberFormat="1" applyFont="1" applyFill="1" applyBorder="1" applyAlignment="1" applyProtection="1">
      <alignment horizontal="center" vertical="center"/>
      <protection/>
    </xf>
    <xf numFmtId="3" fontId="6" fillId="0" borderId="59" xfId="0" applyNumberFormat="1" applyFont="1" applyFill="1" applyBorder="1" applyAlignment="1" applyProtection="1">
      <alignment horizontal="center" vertical="center"/>
      <protection/>
    </xf>
    <xf numFmtId="3" fontId="6" fillId="0" borderId="67" xfId="0" applyNumberFormat="1" applyFont="1" applyFill="1" applyBorder="1" applyAlignment="1" applyProtection="1">
      <alignment horizontal="center" vertical="center"/>
      <protection/>
    </xf>
    <xf numFmtId="3" fontId="9" fillId="0" borderId="73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vertical="center"/>
    </xf>
    <xf numFmtId="0" fontId="5" fillId="35" borderId="95" xfId="0" applyNumberFormat="1" applyFont="1" applyFill="1" applyBorder="1" applyAlignment="1">
      <alignment horizontal="center" vertical="center"/>
    </xf>
    <xf numFmtId="38" fontId="3" fillId="0" borderId="16" xfId="0" applyNumberFormat="1" applyFont="1" applyBorder="1" applyAlignment="1">
      <alignment vertical="center"/>
    </xf>
    <xf numFmtId="0" fontId="15" fillId="34" borderId="10" xfId="0" applyFont="1" applyFill="1" applyBorder="1" applyAlignment="1">
      <alignment/>
    </xf>
    <xf numFmtId="176" fontId="15" fillId="34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38" fontId="3" fillId="0" borderId="40" xfId="0" applyNumberFormat="1" applyFont="1" applyBorder="1" applyAlignment="1">
      <alignment horizontal="center" vertical="center"/>
    </xf>
    <xf numFmtId="38" fontId="0" fillId="0" borderId="96" xfId="0" applyNumberFormat="1" applyFont="1" applyBorder="1" applyAlignment="1">
      <alignment vertical="center"/>
    </xf>
    <xf numFmtId="38" fontId="0" fillId="0" borderId="97" xfId="0" applyNumberFormat="1" applyFont="1" applyBorder="1" applyAlignment="1">
      <alignment vertical="center"/>
    </xf>
    <xf numFmtId="38" fontId="0" fillId="0" borderId="97" xfId="0" applyNumberFormat="1" applyFont="1" applyBorder="1" applyAlignment="1">
      <alignment horizontal="right" vertical="center"/>
    </xf>
    <xf numFmtId="38" fontId="0" fillId="0" borderId="98" xfId="0" applyNumberFormat="1" applyFont="1" applyBorder="1" applyAlignment="1">
      <alignment vertical="center"/>
    </xf>
    <xf numFmtId="38" fontId="0" fillId="0" borderId="99" xfId="0" applyNumberFormat="1" applyFont="1" applyBorder="1" applyAlignment="1">
      <alignment vertical="center"/>
    </xf>
    <xf numFmtId="38" fontId="0" fillId="0" borderId="100" xfId="0" applyNumberFormat="1" applyFont="1" applyBorder="1" applyAlignment="1">
      <alignment vertical="center"/>
    </xf>
    <xf numFmtId="38" fontId="0" fillId="0" borderId="101" xfId="0" applyNumberFormat="1" applyFont="1" applyBorder="1" applyAlignment="1">
      <alignment vertical="center"/>
    </xf>
    <xf numFmtId="38" fontId="0" fillId="0" borderId="102" xfId="0" applyNumberFormat="1" applyFont="1" applyBorder="1" applyAlignment="1">
      <alignment horizontal="right" vertical="center"/>
    </xf>
    <xf numFmtId="38" fontId="0" fillId="0" borderId="103" xfId="0" applyNumberFormat="1" applyFont="1" applyBorder="1" applyAlignment="1">
      <alignment horizontal="right" vertical="center"/>
    </xf>
    <xf numFmtId="38" fontId="0" fillId="0" borderId="104" xfId="0" applyNumberFormat="1" applyFont="1" applyBorder="1" applyAlignment="1">
      <alignment horizontal="right" vertical="center"/>
    </xf>
    <xf numFmtId="0" fontId="3" fillId="34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38" fontId="11" fillId="33" borderId="0" xfId="0" applyNumberFormat="1" applyFont="1" applyFill="1" applyBorder="1" applyAlignment="1">
      <alignment horizontal="right" vertical="center" indent="1"/>
    </xf>
    <xf numFmtId="38" fontId="5" fillId="33" borderId="0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48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3" fillId="33" borderId="105" xfId="0" applyFont="1" applyFill="1" applyBorder="1" applyAlignment="1">
      <alignment vertical="center"/>
    </xf>
    <xf numFmtId="0" fontId="3" fillId="33" borderId="106" xfId="0" applyFont="1" applyFill="1" applyBorder="1" applyAlignment="1">
      <alignment vertical="center"/>
    </xf>
    <xf numFmtId="185" fontId="5" fillId="35" borderId="48" xfId="48" applyNumberFormat="1" applyFont="1" applyFill="1" applyBorder="1" applyAlignment="1">
      <alignment horizontal="right" vertical="center" indent="1"/>
    </xf>
    <xf numFmtId="0" fontId="15" fillId="35" borderId="10" xfId="0" applyFont="1" applyFill="1" applyBorder="1" applyAlignment="1" applyProtection="1">
      <alignment vertical="center"/>
      <protection/>
    </xf>
    <xf numFmtId="185" fontId="5" fillId="35" borderId="16" xfId="48" applyNumberFormat="1" applyFont="1" applyFill="1" applyBorder="1" applyAlignment="1">
      <alignment horizontal="right" vertical="center" indent="1"/>
    </xf>
    <xf numFmtId="185" fontId="3" fillId="33" borderId="0" xfId="0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vertical="center"/>
    </xf>
    <xf numFmtId="185" fontId="3" fillId="33" borderId="0" xfId="48" applyNumberFormat="1" applyFont="1" applyFill="1" applyBorder="1" applyAlignment="1">
      <alignment horizontal="center" vertical="top"/>
    </xf>
    <xf numFmtId="185" fontId="3" fillId="33" borderId="0" xfId="0" applyNumberFormat="1" applyFont="1" applyFill="1" applyBorder="1" applyAlignment="1">
      <alignment horizontal="right" vertical="center" indent="1"/>
    </xf>
    <xf numFmtId="0" fontId="9" fillId="33" borderId="0" xfId="0" applyFont="1" applyFill="1" applyAlignment="1">
      <alignment vertical="top" wrapText="1"/>
    </xf>
    <xf numFmtId="38" fontId="0" fillId="0" borderId="99" xfId="0" applyNumberFormat="1" applyFont="1" applyBorder="1" applyAlignment="1">
      <alignment horizontal="right" vertical="center"/>
    </xf>
    <xf numFmtId="38" fontId="0" fillId="0" borderId="10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38" fontId="5" fillId="0" borderId="0" xfId="48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9" fillId="33" borderId="63" xfId="0" applyFont="1" applyFill="1" applyBorder="1" applyAlignment="1" applyProtection="1">
      <alignment horizontal="center" vertical="center" wrapText="1"/>
      <protection/>
    </xf>
    <xf numFmtId="0" fontId="9" fillId="33" borderId="72" xfId="0" applyFont="1" applyFill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 applyProtection="1">
      <alignment horizontal="center" vertical="top" wrapText="1"/>
      <protection locked="0"/>
    </xf>
    <xf numFmtId="0" fontId="9" fillId="33" borderId="55" xfId="0" applyFont="1" applyFill="1" applyBorder="1" applyAlignment="1" applyProtection="1">
      <alignment horizontal="center" vertical="top" wrapText="1"/>
      <protection locked="0"/>
    </xf>
    <xf numFmtId="0" fontId="9" fillId="33" borderId="71" xfId="0" applyFont="1" applyFill="1" applyBorder="1" applyAlignment="1" applyProtection="1">
      <alignment horizontal="center" vertical="top" wrapText="1"/>
      <protection locked="0"/>
    </xf>
    <xf numFmtId="0" fontId="13" fillId="33" borderId="55" xfId="0" applyFont="1" applyFill="1" applyBorder="1" applyAlignment="1" applyProtection="1">
      <alignment horizontal="center" vertical="top" wrapText="1"/>
      <protection locked="0"/>
    </xf>
    <xf numFmtId="0" fontId="13" fillId="33" borderId="23" xfId="0" applyFont="1" applyFill="1" applyBorder="1" applyAlignment="1" applyProtection="1">
      <alignment horizontal="center" vertical="top" wrapText="1"/>
      <protection locked="0"/>
    </xf>
    <xf numFmtId="0" fontId="13" fillId="33" borderId="71" xfId="0" applyFont="1" applyFill="1" applyBorder="1" applyAlignment="1" applyProtection="1">
      <alignment horizontal="center" vertical="top" wrapText="1"/>
      <protection locked="0"/>
    </xf>
    <xf numFmtId="3" fontId="11" fillId="33" borderId="80" xfId="0" applyNumberFormat="1" applyFont="1" applyFill="1" applyBorder="1" applyAlignment="1" applyProtection="1">
      <alignment vertical="center" wrapText="1"/>
      <protection/>
    </xf>
    <xf numFmtId="3" fontId="11" fillId="33" borderId="107" xfId="0" applyNumberFormat="1" applyFont="1" applyFill="1" applyBorder="1" applyAlignment="1" applyProtection="1">
      <alignment vertical="center" wrapText="1"/>
      <protection/>
    </xf>
    <xf numFmtId="3" fontId="11" fillId="33" borderId="81" xfId="0" applyNumberFormat="1" applyFont="1" applyFill="1" applyBorder="1" applyAlignment="1" applyProtection="1">
      <alignment vertical="center" wrapText="1"/>
      <protection/>
    </xf>
    <xf numFmtId="3" fontId="11" fillId="33" borderId="108" xfId="0" applyNumberFormat="1" applyFont="1" applyFill="1" applyBorder="1" applyAlignment="1" applyProtection="1">
      <alignment vertical="center" wrapText="1"/>
      <protection/>
    </xf>
    <xf numFmtId="3" fontId="11" fillId="33" borderId="82" xfId="0" applyNumberFormat="1" applyFont="1" applyFill="1" applyBorder="1" applyAlignment="1" applyProtection="1">
      <alignment vertical="center" wrapText="1"/>
      <protection/>
    </xf>
    <xf numFmtId="3" fontId="11" fillId="33" borderId="109" xfId="0" applyNumberFormat="1" applyFont="1" applyFill="1" applyBorder="1" applyAlignment="1" applyProtection="1">
      <alignment vertical="center" wrapText="1"/>
      <protection/>
    </xf>
    <xf numFmtId="3" fontId="11" fillId="33" borderId="90" xfId="0" applyNumberFormat="1" applyFont="1" applyFill="1" applyBorder="1" applyAlignment="1" applyProtection="1">
      <alignment vertical="center" wrapText="1"/>
      <protection/>
    </xf>
    <xf numFmtId="3" fontId="11" fillId="33" borderId="90" xfId="0" applyNumberFormat="1" applyFont="1" applyFill="1" applyBorder="1" applyAlignment="1" applyProtection="1">
      <alignment vertical="center"/>
      <protection/>
    </xf>
    <xf numFmtId="3" fontId="11" fillId="33" borderId="110" xfId="0" applyNumberFormat="1" applyFont="1" applyFill="1" applyBorder="1" applyAlignment="1" applyProtection="1">
      <alignment vertical="center" wrapText="1"/>
      <protection/>
    </xf>
    <xf numFmtId="3" fontId="11" fillId="33" borderId="92" xfId="0" applyNumberFormat="1" applyFont="1" applyFill="1" applyBorder="1" applyAlignment="1" applyProtection="1">
      <alignment vertical="center" wrapText="1"/>
      <protection/>
    </xf>
    <xf numFmtId="3" fontId="11" fillId="33" borderId="111" xfId="0" applyNumberFormat="1" applyFont="1" applyFill="1" applyBorder="1" applyAlignment="1" applyProtection="1">
      <alignment vertical="center" wrapText="1"/>
      <protection/>
    </xf>
    <xf numFmtId="185" fontId="0" fillId="33" borderId="0" xfId="0" applyNumberFormat="1" applyFont="1" applyFill="1" applyBorder="1" applyAlignment="1">
      <alignment vertical="center"/>
    </xf>
    <xf numFmtId="185" fontId="5" fillId="33" borderId="0" xfId="0" applyNumberFormat="1" applyFont="1" applyFill="1" applyAlignment="1">
      <alignment vertical="center"/>
    </xf>
    <xf numFmtId="185" fontId="5" fillId="0" borderId="0" xfId="0" applyNumberFormat="1" applyFont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185" fontId="11" fillId="35" borderId="0" xfId="48" applyNumberFormat="1" applyFont="1" applyFill="1" applyAlignment="1">
      <alignment horizontal="right" vertical="center" indent="1"/>
    </xf>
    <xf numFmtId="185" fontId="11" fillId="33" borderId="0" xfId="0" applyNumberFormat="1" applyFont="1" applyFill="1" applyBorder="1" applyAlignment="1" applyProtection="1">
      <alignment horizontal="right" vertical="center" indent="1"/>
      <protection/>
    </xf>
    <xf numFmtId="185" fontId="11" fillId="35" borderId="0" xfId="48" applyNumberFormat="1" applyFont="1" applyFill="1" applyBorder="1" applyAlignment="1">
      <alignment horizontal="right" vertical="center" indent="1"/>
    </xf>
    <xf numFmtId="185" fontId="11" fillId="35" borderId="59" xfId="0" applyNumberFormat="1" applyFont="1" applyFill="1" applyBorder="1" applyAlignment="1" applyProtection="1">
      <alignment vertical="center" wrapText="1"/>
      <protection/>
    </xf>
    <xf numFmtId="185" fontId="11" fillId="35" borderId="67" xfId="0" applyNumberFormat="1" applyFont="1" applyFill="1" applyBorder="1" applyAlignment="1" applyProtection="1">
      <alignment vertical="center" wrapText="1"/>
      <protection/>
    </xf>
    <xf numFmtId="185" fontId="11" fillId="35" borderId="68" xfId="0" applyNumberFormat="1" applyFont="1" applyFill="1" applyBorder="1" applyAlignment="1" applyProtection="1">
      <alignment vertical="center" wrapText="1"/>
      <protection/>
    </xf>
    <xf numFmtId="185" fontId="11" fillId="35" borderId="60" xfId="0" applyNumberFormat="1" applyFont="1" applyFill="1" applyBorder="1" applyAlignment="1" applyProtection="1">
      <alignment vertical="center" wrapText="1"/>
      <protection/>
    </xf>
    <xf numFmtId="185" fontId="5" fillId="35" borderId="90" xfId="0" applyNumberFormat="1" applyFont="1" applyFill="1" applyBorder="1" applyAlignment="1" applyProtection="1">
      <alignment vertical="center"/>
      <protection/>
    </xf>
    <xf numFmtId="185" fontId="5" fillId="35" borderId="90" xfId="48" applyNumberFormat="1" applyFont="1" applyFill="1" applyBorder="1" applyAlignment="1" applyProtection="1">
      <alignment vertical="center"/>
      <protection/>
    </xf>
    <xf numFmtId="185" fontId="5" fillId="35" borderId="110" xfId="48" applyNumberFormat="1" applyFont="1" applyFill="1" applyBorder="1" applyAlignment="1" applyProtection="1">
      <alignment vertical="center"/>
      <protection/>
    </xf>
    <xf numFmtId="185" fontId="5" fillId="35" borderId="81" xfId="0" applyNumberFormat="1" applyFont="1" applyFill="1" applyBorder="1" applyAlignment="1" applyProtection="1">
      <alignment vertical="center"/>
      <protection/>
    </xf>
    <xf numFmtId="185" fontId="5" fillId="35" borderId="81" xfId="48" applyNumberFormat="1" applyFont="1" applyFill="1" applyBorder="1" applyAlignment="1" applyProtection="1">
      <alignment vertical="center"/>
      <protection/>
    </xf>
    <xf numFmtId="185" fontId="5" fillId="35" borderId="108" xfId="48" applyNumberFormat="1" applyFont="1" applyFill="1" applyBorder="1" applyAlignment="1" applyProtection="1">
      <alignment vertical="center"/>
      <protection/>
    </xf>
    <xf numFmtId="185" fontId="5" fillId="35" borderId="112" xfId="0" applyNumberFormat="1" applyFont="1" applyFill="1" applyBorder="1" applyAlignment="1" applyProtection="1">
      <alignment vertical="center"/>
      <protection/>
    </xf>
    <xf numFmtId="185" fontId="5" fillId="35" borderId="112" xfId="48" applyNumberFormat="1" applyFont="1" applyFill="1" applyBorder="1" applyAlignment="1" applyProtection="1">
      <alignment vertical="center"/>
      <protection/>
    </xf>
    <xf numFmtId="185" fontId="5" fillId="35" borderId="113" xfId="48" applyNumberFormat="1" applyFont="1" applyFill="1" applyBorder="1" applyAlignment="1" applyProtection="1">
      <alignment vertical="center"/>
      <protection/>
    </xf>
    <xf numFmtId="185" fontId="5" fillId="0" borderId="114" xfId="0" applyNumberFormat="1" applyFont="1" applyFill="1" applyBorder="1" applyAlignment="1" applyProtection="1">
      <alignment vertical="center"/>
      <protection/>
    </xf>
    <xf numFmtId="185" fontId="5" fillId="0" borderId="73" xfId="0" applyNumberFormat="1" applyFont="1" applyFill="1" applyBorder="1" applyAlignment="1">
      <alignment horizontal="center" vertical="center"/>
    </xf>
    <xf numFmtId="185" fontId="5" fillId="35" borderId="115" xfId="48" applyNumberFormat="1" applyFont="1" applyFill="1" applyBorder="1" applyAlignment="1" applyProtection="1">
      <alignment vertical="center"/>
      <protection/>
    </xf>
    <xf numFmtId="185" fontId="5" fillId="35" borderId="116" xfId="48" applyNumberFormat="1" applyFont="1" applyFill="1" applyBorder="1" applyAlignment="1" applyProtection="1">
      <alignment vertical="center"/>
      <protection/>
    </xf>
    <xf numFmtId="185" fontId="5" fillId="0" borderId="117" xfId="0" applyNumberFormat="1" applyFont="1" applyFill="1" applyBorder="1" applyAlignment="1" applyProtection="1">
      <alignment vertical="center"/>
      <protection/>
    </xf>
    <xf numFmtId="185" fontId="5" fillId="0" borderId="60" xfId="0" applyNumberFormat="1" applyFont="1" applyFill="1" applyBorder="1" applyAlignment="1">
      <alignment horizontal="center" vertical="center"/>
    </xf>
    <xf numFmtId="185" fontId="5" fillId="35" borderId="118" xfId="48" applyNumberFormat="1" applyFont="1" applyFill="1" applyBorder="1" applyAlignment="1" applyProtection="1">
      <alignment vertical="center"/>
      <protection/>
    </xf>
    <xf numFmtId="185" fontId="5" fillId="35" borderId="82" xfId="0" applyNumberFormat="1" applyFont="1" applyFill="1" applyBorder="1" applyAlignment="1" applyProtection="1">
      <alignment vertical="center"/>
      <protection/>
    </xf>
    <xf numFmtId="185" fontId="5" fillId="35" borderId="82" xfId="48" applyNumberFormat="1" applyFont="1" applyFill="1" applyBorder="1" applyAlignment="1" applyProtection="1">
      <alignment vertical="center"/>
      <protection/>
    </xf>
    <xf numFmtId="185" fontId="5" fillId="35" borderId="109" xfId="48" applyNumberFormat="1" applyFont="1" applyFill="1" applyBorder="1" applyAlignment="1" applyProtection="1">
      <alignment vertical="center"/>
      <protection/>
    </xf>
    <xf numFmtId="185" fontId="5" fillId="35" borderId="119" xfId="0" applyNumberFormat="1" applyFont="1" applyFill="1" applyBorder="1" applyAlignment="1">
      <alignment vertical="center"/>
    </xf>
    <xf numFmtId="185" fontId="5" fillId="35" borderId="120" xfId="0" applyNumberFormat="1" applyFont="1" applyFill="1" applyBorder="1" applyAlignment="1">
      <alignment vertical="center"/>
    </xf>
    <xf numFmtId="185" fontId="5" fillId="35" borderId="121" xfId="0" applyNumberFormat="1" applyFont="1" applyFill="1" applyBorder="1" applyAlignment="1">
      <alignment vertical="center"/>
    </xf>
    <xf numFmtId="38" fontId="5" fillId="0" borderId="122" xfId="48" applyFont="1" applyFill="1" applyBorder="1" applyAlignment="1" applyProtection="1">
      <alignment/>
      <protection locked="0"/>
    </xf>
    <xf numFmtId="185" fontId="5" fillId="33" borderId="0" xfId="48" applyNumberFormat="1" applyFont="1" applyFill="1" applyBorder="1" applyAlignment="1">
      <alignment horizontal="right" vertical="center" indent="1"/>
    </xf>
    <xf numFmtId="0" fontId="5" fillId="0" borderId="51" xfId="0" applyNumberFormat="1" applyFont="1" applyFill="1" applyBorder="1" applyAlignment="1">
      <alignment horizontal="right"/>
    </xf>
    <xf numFmtId="178" fontId="5" fillId="0" borderId="51" xfId="0" applyNumberFormat="1" applyFont="1" applyFill="1" applyBorder="1" applyAlignment="1" applyProtection="1">
      <alignment horizontal="center"/>
      <protection locked="0"/>
    </xf>
    <xf numFmtId="178" fontId="5" fillId="0" borderId="41" xfId="0" applyNumberFormat="1" applyFont="1" applyFill="1" applyBorder="1" applyAlignment="1" applyProtection="1">
      <alignment horizontal="center"/>
      <protection locked="0"/>
    </xf>
    <xf numFmtId="178" fontId="5" fillId="0" borderId="47" xfId="0" applyNumberFormat="1" applyFont="1" applyFill="1" applyBorder="1" applyAlignment="1" applyProtection="1">
      <alignment horizontal="center"/>
      <protection locked="0"/>
    </xf>
    <xf numFmtId="178" fontId="5" fillId="0" borderId="42" xfId="0" applyNumberFormat="1" applyFont="1" applyFill="1" applyBorder="1" applyAlignment="1">
      <alignment horizontal="center"/>
    </xf>
    <xf numFmtId="178" fontId="5" fillId="0" borderId="43" xfId="0" applyNumberFormat="1" applyFont="1" applyFill="1" applyBorder="1" applyAlignment="1">
      <alignment horizontal="center"/>
    </xf>
    <xf numFmtId="178" fontId="5" fillId="0" borderId="44" xfId="0" applyNumberFormat="1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5" fillId="0" borderId="49" xfId="0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horizontal="center"/>
    </xf>
    <xf numFmtId="178" fontId="5" fillId="0" borderId="123" xfId="0" applyNumberFormat="1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178" fontId="5" fillId="0" borderId="50" xfId="0" applyNumberFormat="1" applyFont="1" applyFill="1" applyBorder="1" applyAlignment="1">
      <alignment horizontal="center"/>
    </xf>
    <xf numFmtId="38" fontId="5" fillId="0" borderId="124" xfId="48" applyFont="1" applyFill="1" applyBorder="1" applyAlignment="1" applyProtection="1">
      <alignment/>
      <protection locked="0"/>
    </xf>
    <xf numFmtId="0" fontId="5" fillId="35" borderId="90" xfId="0" applyNumberFormat="1" applyFont="1" applyFill="1" applyBorder="1" applyAlignment="1" applyProtection="1">
      <alignment vertical="center"/>
      <protection/>
    </xf>
    <xf numFmtId="0" fontId="5" fillId="35" borderId="112" xfId="0" applyNumberFormat="1" applyFont="1" applyFill="1" applyBorder="1" applyAlignment="1" applyProtection="1">
      <alignment vertical="center"/>
      <protection/>
    </xf>
    <xf numFmtId="0" fontId="5" fillId="35" borderId="81" xfId="0" applyNumberFormat="1" applyFont="1" applyFill="1" applyBorder="1" applyAlignment="1" applyProtection="1">
      <alignment vertical="center"/>
      <protection/>
    </xf>
    <xf numFmtId="0" fontId="5" fillId="35" borderId="82" xfId="0" applyNumberFormat="1" applyFont="1" applyFill="1" applyBorder="1" applyAlignment="1" applyProtection="1">
      <alignment vertical="center"/>
      <protection/>
    </xf>
    <xf numFmtId="185" fontId="11" fillId="35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Border="1" applyAlignment="1">
      <alignment horizontal="right" vertical="center" indent="1"/>
    </xf>
    <xf numFmtId="185" fontId="11" fillId="33" borderId="0" xfId="0" applyNumberFormat="1" applyFont="1" applyFill="1" applyAlignment="1">
      <alignment horizontal="right" vertical="center" indent="1"/>
    </xf>
    <xf numFmtId="185" fontId="3" fillId="33" borderId="0" xfId="48" applyNumberFormat="1" applyFont="1" applyFill="1" applyAlignment="1">
      <alignment horizontal="right" vertical="center" indent="1"/>
    </xf>
    <xf numFmtId="49" fontId="3" fillId="33" borderId="0" xfId="0" applyNumberFormat="1" applyFont="1" applyFill="1" applyBorder="1" applyAlignment="1">
      <alignment horizontal="center" vertical="center"/>
    </xf>
    <xf numFmtId="185" fontId="3" fillId="35" borderId="10" xfId="0" applyNumberFormat="1" applyFont="1" applyFill="1" applyBorder="1" applyAlignment="1">
      <alignment horizontal="left" vertical="center"/>
    </xf>
    <xf numFmtId="185" fontId="3" fillId="33" borderId="14" xfId="48" applyNumberFormat="1" applyFont="1" applyFill="1" applyBorder="1" applyAlignment="1">
      <alignment horizontal="center" vertical="center"/>
    </xf>
    <xf numFmtId="185" fontId="3" fillId="33" borderId="31" xfId="48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125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185" fontId="5" fillId="35" borderId="48" xfId="48" applyNumberFormat="1" applyFont="1" applyFill="1" applyBorder="1" applyAlignment="1">
      <alignment vertical="center" wrapText="1"/>
    </xf>
    <xf numFmtId="0" fontId="3" fillId="33" borderId="48" xfId="0" applyNumberFormat="1" applyFont="1" applyFill="1" applyBorder="1" applyAlignment="1" applyProtection="1">
      <alignment vertical="center"/>
      <protection locked="0"/>
    </xf>
    <xf numFmtId="0" fontId="3" fillId="33" borderId="48" xfId="0" applyFont="1" applyFill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176" fontId="7" fillId="35" borderId="34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shrinkToFit="1"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49" fontId="6" fillId="33" borderId="21" xfId="0" applyNumberFormat="1" applyFont="1" applyFill="1" applyBorder="1" applyAlignment="1" applyProtection="1">
      <alignment horizontal="right" vertical="center"/>
      <protection/>
    </xf>
    <xf numFmtId="177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2" xfId="0" applyNumberFormat="1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38" fontId="5" fillId="33" borderId="0" xfId="48" applyFont="1" applyFill="1" applyBorder="1" applyAlignment="1">
      <alignment/>
    </xf>
    <xf numFmtId="0" fontId="0" fillId="33" borderId="0" xfId="0" applyFill="1" applyBorder="1" applyAlignment="1">
      <alignment/>
    </xf>
    <xf numFmtId="38" fontId="5" fillId="0" borderId="45" xfId="48" applyFont="1" applyBorder="1" applyAlignment="1">
      <alignment horizontal="right"/>
    </xf>
    <xf numFmtId="38" fontId="5" fillId="0" borderId="44" xfId="48" applyFont="1" applyBorder="1" applyAlignment="1">
      <alignment horizontal="right"/>
    </xf>
    <xf numFmtId="38" fontId="5" fillId="33" borderId="0" xfId="48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5" fillId="0" borderId="45" xfId="48" applyFont="1" applyBorder="1" applyAlignment="1">
      <alignment horizontal="center"/>
    </xf>
    <xf numFmtId="38" fontId="5" fillId="0" borderId="44" xfId="48" applyFont="1" applyBorder="1" applyAlignment="1">
      <alignment horizontal="center"/>
    </xf>
    <xf numFmtId="38" fontId="5" fillId="0" borderId="124" xfId="48" applyFont="1" applyBorder="1" applyAlignment="1">
      <alignment horizontal="center"/>
    </xf>
    <xf numFmtId="38" fontId="5" fillId="0" borderId="50" xfId="48" applyFont="1" applyBorder="1" applyAlignment="1">
      <alignment horizontal="center"/>
    </xf>
    <xf numFmtId="49" fontId="5" fillId="35" borderId="14" xfId="0" applyNumberFormat="1" applyFont="1" applyFill="1" applyBorder="1" applyAlignment="1">
      <alignment horizontal="left"/>
    </xf>
    <xf numFmtId="49" fontId="5" fillId="35" borderId="31" xfId="0" applyNumberFormat="1" applyFont="1" applyFill="1" applyBorder="1" applyAlignment="1">
      <alignment horizontal="left"/>
    </xf>
    <xf numFmtId="38" fontId="5" fillId="35" borderId="21" xfId="48" applyFont="1" applyFill="1" applyBorder="1" applyAlignment="1">
      <alignment/>
    </xf>
    <xf numFmtId="0" fontId="0" fillId="35" borderId="40" xfId="0" applyFill="1" applyBorder="1" applyAlignment="1">
      <alignment/>
    </xf>
    <xf numFmtId="38" fontId="5" fillId="0" borderId="122" xfId="48" applyFont="1" applyFill="1" applyBorder="1" applyAlignment="1">
      <alignment horizontal="right"/>
    </xf>
    <xf numFmtId="38" fontId="5" fillId="0" borderId="47" xfId="48" applyFont="1" applyFill="1" applyBorder="1" applyAlignment="1">
      <alignment horizontal="right"/>
    </xf>
    <xf numFmtId="38" fontId="5" fillId="0" borderId="124" xfId="48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49" fontId="5" fillId="35" borderId="14" xfId="48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179" fontId="5" fillId="0" borderId="33" xfId="0" applyNumberFormat="1" applyFont="1" applyFill="1" applyBorder="1" applyAlignment="1">
      <alignment horizontal="center" vertical="center"/>
    </xf>
    <xf numFmtId="179" fontId="5" fillId="0" borderId="12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38" fontId="5" fillId="35" borderId="14" xfId="48" applyFont="1" applyFill="1" applyBorder="1" applyAlignment="1">
      <alignment horizontal="center" vertical="center"/>
    </xf>
    <xf numFmtId="38" fontId="5" fillId="35" borderId="21" xfId="48" applyFont="1" applyFill="1" applyBorder="1" applyAlignment="1">
      <alignment horizontal="center"/>
    </xf>
    <xf numFmtId="38" fontId="5" fillId="35" borderId="40" xfId="48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8" fontId="5" fillId="33" borderId="0" xfId="48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8" fontId="5" fillId="0" borderId="45" xfId="48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49" fontId="5" fillId="35" borderId="14" xfId="48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38" fontId="5" fillId="0" borderId="45" xfId="48" applyFont="1" applyFill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38" fontId="5" fillId="0" borderId="124" xfId="48" applyFont="1" applyFill="1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38" fontId="5" fillId="0" borderId="122" xfId="48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2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38" fontId="5" fillId="0" borderId="122" xfId="48" applyFont="1" applyFill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125" xfId="0" applyFont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6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178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179" fontId="5" fillId="0" borderId="33" xfId="0" applyNumberFormat="1" applyFont="1" applyFill="1" applyBorder="1" applyAlignment="1" applyProtection="1">
      <alignment horizontal="center" vertical="center"/>
      <protection locked="0"/>
    </xf>
    <xf numFmtId="179" fontId="5" fillId="0" borderId="125" xfId="0" applyNumberFormat="1" applyFont="1" applyFill="1" applyBorder="1" applyAlignment="1" applyProtection="1">
      <alignment horizontal="center" vertical="center"/>
      <protection locked="0"/>
    </xf>
    <xf numFmtId="179" fontId="0" fillId="0" borderId="33" xfId="0" applyNumberFormat="1" applyBorder="1" applyAlignment="1" applyProtection="1">
      <alignment horizontal="center" vertical="center"/>
      <protection locked="0"/>
    </xf>
    <xf numFmtId="179" fontId="0" fillId="0" borderId="125" xfId="0" applyNumberForma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38" fontId="5" fillId="33" borderId="14" xfId="48" applyFont="1" applyFill="1" applyBorder="1" applyAlignment="1" applyProtection="1">
      <alignment horizontal="right" vertical="center"/>
      <protection locked="0"/>
    </xf>
    <xf numFmtId="38" fontId="5" fillId="33" borderId="15" xfId="48" applyFont="1" applyFill="1" applyBorder="1" applyAlignment="1" applyProtection="1">
      <alignment horizontal="right" vertical="center"/>
      <protection locked="0"/>
    </xf>
    <xf numFmtId="38" fontId="5" fillId="33" borderId="21" xfId="48" applyFont="1" applyFill="1" applyBorder="1" applyAlignment="1" applyProtection="1">
      <alignment horizontal="right" vertical="center"/>
      <protection locked="0"/>
    </xf>
    <xf numFmtId="38" fontId="5" fillId="33" borderId="22" xfId="48" applyFont="1" applyFill="1" applyBorder="1" applyAlignment="1" applyProtection="1">
      <alignment horizontal="right" vertical="center"/>
      <protection locked="0"/>
    </xf>
    <xf numFmtId="176" fontId="5" fillId="35" borderId="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33" borderId="31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14" fontId="5" fillId="33" borderId="14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 applyProtection="1">
      <alignment horizontal="right" vertical="center"/>
      <protection locked="0"/>
    </xf>
    <xf numFmtId="0" fontId="5" fillId="33" borderId="21" xfId="0" applyNumberFormat="1" applyFont="1" applyFill="1" applyBorder="1" applyAlignment="1" applyProtection="1">
      <alignment horizontal="right" vertical="center"/>
      <protection locked="0"/>
    </xf>
    <xf numFmtId="0" fontId="5" fillId="33" borderId="22" xfId="0" applyNumberFormat="1" applyFont="1" applyFill="1" applyBorder="1" applyAlignment="1" applyProtection="1">
      <alignment horizontal="right" vertical="center"/>
      <protection locked="0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14" fontId="5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3" borderId="31" xfId="0" applyNumberFormat="1" applyFont="1" applyFill="1" applyBorder="1" applyAlignment="1" applyProtection="1">
      <alignment horizontal="left" vertical="center"/>
      <protection locked="0"/>
    </xf>
    <xf numFmtId="0" fontId="5" fillId="33" borderId="22" xfId="0" applyNumberFormat="1" applyFont="1" applyFill="1" applyBorder="1" applyAlignment="1" applyProtection="1">
      <alignment horizontal="left" vertical="center"/>
      <protection locked="0"/>
    </xf>
    <xf numFmtId="0" fontId="5" fillId="33" borderId="40" xfId="0" applyNumberFormat="1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31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40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176" fontId="5" fillId="35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40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14" fontId="5" fillId="33" borderId="15" xfId="0" applyNumberFormat="1" applyFont="1" applyFill="1" applyBorder="1" applyAlignment="1" applyProtection="1">
      <alignment horizontal="left"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5" fillId="33" borderId="22" xfId="0" applyNumberFormat="1" applyFont="1" applyFill="1" applyBorder="1" applyAlignment="1" applyProtection="1">
      <alignment horizontal="left" vertical="center"/>
      <protection/>
    </xf>
    <xf numFmtId="0" fontId="5" fillId="33" borderId="40" xfId="0" applyNumberFormat="1" applyFont="1" applyFill="1" applyBorder="1" applyAlignment="1" applyProtection="1">
      <alignment horizontal="left" vertical="center"/>
      <protection/>
    </xf>
    <xf numFmtId="0" fontId="0" fillId="0" borderId="125" xfId="0" applyFont="1" applyBorder="1" applyAlignment="1">
      <alignment horizontal="center" vertical="center" wrapText="1"/>
    </xf>
    <xf numFmtId="38" fontId="5" fillId="33" borderId="14" xfId="48" applyFont="1" applyFill="1" applyBorder="1" applyAlignment="1" applyProtection="1">
      <alignment horizontal="right" vertical="center"/>
      <protection/>
    </xf>
    <xf numFmtId="38" fontId="5" fillId="33" borderId="15" xfId="48" applyFont="1" applyFill="1" applyBorder="1" applyAlignment="1" applyProtection="1">
      <alignment horizontal="right" vertical="center"/>
      <protection/>
    </xf>
    <xf numFmtId="38" fontId="5" fillId="33" borderId="21" xfId="48" applyFont="1" applyFill="1" applyBorder="1" applyAlignment="1" applyProtection="1">
      <alignment horizontal="right" vertical="center"/>
      <protection/>
    </xf>
    <xf numFmtId="38" fontId="5" fillId="33" borderId="22" xfId="48" applyFont="1" applyFill="1" applyBorder="1" applyAlignment="1" applyProtection="1">
      <alignment horizontal="right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0" borderId="2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14" fontId="5" fillId="33" borderId="14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0" fontId="5" fillId="33" borderId="22" xfId="0" applyNumberFormat="1" applyFont="1" applyFill="1" applyBorder="1" applyAlignment="1" applyProtection="1">
      <alignment horizontal="center" vertical="center"/>
      <protection/>
    </xf>
    <xf numFmtId="185" fontId="11" fillId="35" borderId="0" xfId="0" applyNumberFormat="1" applyFont="1" applyFill="1" applyAlignment="1">
      <alignment horizontal="right" vertical="center" indent="1" shrinkToFit="1"/>
    </xf>
    <xf numFmtId="185" fontId="11" fillId="35" borderId="71" xfId="0" applyNumberFormat="1" applyFont="1" applyFill="1" applyBorder="1" applyAlignment="1">
      <alignment horizontal="right" vertical="center" indent="1" shrinkToFit="1"/>
    </xf>
    <xf numFmtId="185" fontId="11" fillId="35" borderId="0" xfId="0" applyNumberFormat="1" applyFont="1" applyFill="1" applyAlignment="1">
      <alignment horizontal="right" vertical="center" indent="1"/>
    </xf>
    <xf numFmtId="185" fontId="11" fillId="35" borderId="71" xfId="0" applyNumberFormat="1" applyFont="1" applyFill="1" applyBorder="1" applyAlignment="1">
      <alignment horizontal="right" vertical="center" indent="1"/>
    </xf>
    <xf numFmtId="185" fontId="5" fillId="33" borderId="0" xfId="0" applyNumberFormat="1" applyFont="1" applyFill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3" fontId="11" fillId="33" borderId="86" xfId="0" applyNumberFormat="1" applyFont="1" applyFill="1" applyBorder="1" applyAlignment="1" applyProtection="1">
      <alignment vertical="center"/>
      <protection/>
    </xf>
    <xf numFmtId="3" fontId="11" fillId="33" borderId="126" xfId="0" applyNumberFormat="1" applyFont="1" applyFill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9" fillId="33" borderId="63" xfId="0" applyFont="1" applyFill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 applyProtection="1">
      <alignment horizontal="center" vertical="top" wrapText="1"/>
      <protection locked="0"/>
    </xf>
    <xf numFmtId="0" fontId="9" fillId="33" borderId="127" xfId="0" applyFont="1" applyFill="1" applyBorder="1" applyAlignment="1" applyProtection="1">
      <alignment horizontal="center" vertical="top" wrapText="1"/>
      <protection locked="0"/>
    </xf>
    <xf numFmtId="3" fontId="11" fillId="33" borderId="84" xfId="0" applyNumberFormat="1" applyFont="1" applyFill="1" applyBorder="1" applyAlignment="1" applyProtection="1">
      <alignment vertical="center"/>
      <protection/>
    </xf>
    <xf numFmtId="3" fontId="11" fillId="33" borderId="128" xfId="0" applyNumberFormat="1" applyFont="1" applyFill="1" applyBorder="1" applyAlignment="1" applyProtection="1">
      <alignment vertical="center"/>
      <protection/>
    </xf>
    <xf numFmtId="3" fontId="11" fillId="35" borderId="86" xfId="0" applyNumberFormat="1" applyFont="1" applyFill="1" applyBorder="1" applyAlignment="1" applyProtection="1">
      <alignment vertical="center" wrapText="1"/>
      <protection/>
    </xf>
    <xf numFmtId="3" fontId="11" fillId="35" borderId="126" xfId="0" applyNumberFormat="1" applyFont="1" applyFill="1" applyBorder="1" applyAlignment="1" applyProtection="1">
      <alignment vertical="center" wrapText="1"/>
      <protection/>
    </xf>
    <xf numFmtId="3" fontId="11" fillId="35" borderId="88" xfId="0" applyNumberFormat="1" applyFont="1" applyFill="1" applyBorder="1" applyAlignment="1" applyProtection="1">
      <alignment vertical="center" wrapText="1"/>
      <protection/>
    </xf>
    <xf numFmtId="3" fontId="11" fillId="35" borderId="129" xfId="0" applyNumberFormat="1" applyFont="1" applyFill="1" applyBorder="1" applyAlignment="1" applyProtection="1">
      <alignment vertical="center" wrapText="1"/>
      <protection/>
    </xf>
    <xf numFmtId="3" fontId="11" fillId="35" borderId="84" xfId="0" applyNumberFormat="1" applyFont="1" applyFill="1" applyBorder="1" applyAlignment="1" applyProtection="1">
      <alignment vertical="center" wrapText="1"/>
      <protection/>
    </xf>
    <xf numFmtId="3" fontId="11" fillId="35" borderId="128" xfId="0" applyNumberFormat="1" applyFont="1" applyFill="1" applyBorder="1" applyAlignment="1" applyProtection="1">
      <alignment vertical="center" wrapText="1"/>
      <protection/>
    </xf>
    <xf numFmtId="3" fontId="13" fillId="33" borderId="69" xfId="0" applyNumberFormat="1" applyFont="1" applyFill="1" applyBorder="1" applyAlignment="1" applyProtection="1">
      <alignment horizontal="center" vertical="center" wrapText="1"/>
      <protection/>
    </xf>
    <xf numFmtId="3" fontId="1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35" borderId="75" xfId="0" applyNumberFormat="1" applyFont="1" applyFill="1" applyBorder="1" applyAlignment="1" applyProtection="1">
      <alignment vertical="center" wrapText="1"/>
      <protection/>
    </xf>
    <xf numFmtId="3" fontId="13" fillId="33" borderId="61" xfId="0" applyNumberFormat="1" applyFont="1" applyFill="1" applyBorder="1" applyAlignment="1" applyProtection="1">
      <alignment horizontal="center" vertical="center" wrapText="1"/>
      <protection/>
    </xf>
    <xf numFmtId="0" fontId="9" fillId="35" borderId="63" xfId="0" applyFont="1" applyFill="1" applyBorder="1" applyAlignment="1" applyProtection="1">
      <alignment horizontal="center" vertical="center" wrapText="1"/>
      <protection/>
    </xf>
    <xf numFmtId="0" fontId="9" fillId="35" borderId="69" xfId="0" applyFont="1" applyFill="1" applyBorder="1" applyAlignment="1" applyProtection="1">
      <alignment horizontal="center" vertical="top" wrapText="1"/>
      <protection locked="0"/>
    </xf>
    <xf numFmtId="0" fontId="9" fillId="35" borderId="127" xfId="0" applyFont="1" applyFill="1" applyBorder="1" applyAlignment="1" applyProtection="1">
      <alignment horizontal="center" vertical="top" wrapText="1"/>
      <protection locked="0"/>
    </xf>
    <xf numFmtId="0" fontId="11" fillId="33" borderId="73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60" xfId="0" applyFont="1" applyFill="1" applyBorder="1" applyAlignment="1">
      <alignment horizontal="center" vertical="center"/>
    </xf>
    <xf numFmtId="0" fontId="5" fillId="35" borderId="130" xfId="0" applyFont="1" applyFill="1" applyBorder="1" applyAlignment="1" applyProtection="1">
      <alignment horizontal="center" vertical="center"/>
      <protection/>
    </xf>
    <xf numFmtId="0" fontId="5" fillId="35" borderId="76" xfId="0" applyFont="1" applyFill="1" applyBorder="1" applyAlignment="1" applyProtection="1">
      <alignment horizontal="center" vertical="center"/>
      <protection/>
    </xf>
    <xf numFmtId="0" fontId="5" fillId="35" borderId="111" xfId="0" applyFont="1" applyFill="1" applyBorder="1" applyAlignment="1" applyProtection="1">
      <alignment horizontal="center" vertical="center"/>
      <protection/>
    </xf>
    <xf numFmtId="0" fontId="5" fillId="35" borderId="69" xfId="0" applyFont="1" applyFill="1" applyBorder="1" applyAlignment="1" applyProtection="1">
      <alignment horizontal="center" vertical="top" wrapText="1"/>
      <protection locked="0"/>
    </xf>
    <xf numFmtId="3" fontId="11" fillId="33" borderId="88" xfId="0" applyNumberFormat="1" applyFont="1" applyFill="1" applyBorder="1" applyAlignment="1" applyProtection="1">
      <alignment vertical="center"/>
      <protection/>
    </xf>
    <xf numFmtId="3" fontId="11" fillId="33" borderId="129" xfId="0" applyNumberFormat="1" applyFont="1" applyFill="1" applyBorder="1" applyAlignment="1" applyProtection="1">
      <alignment vertical="center"/>
      <protection/>
    </xf>
    <xf numFmtId="3" fontId="11" fillId="33" borderId="75" xfId="0" applyNumberFormat="1" applyFont="1" applyFill="1" applyBorder="1" applyAlignment="1" applyProtection="1">
      <alignment vertical="center" wrapText="1"/>
      <protection/>
    </xf>
    <xf numFmtId="3" fontId="5" fillId="0" borderId="73" xfId="0" applyNumberFormat="1" applyFont="1" applyBorder="1" applyAlignment="1" applyProtection="1">
      <alignment horizontal="center" vertical="center"/>
      <protection/>
    </xf>
    <xf numFmtId="3" fontId="5" fillId="0" borderId="56" xfId="0" applyNumberFormat="1" applyFont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0" fontId="13" fillId="0" borderId="131" xfId="0" applyFont="1" applyFill="1" applyBorder="1" applyAlignment="1" applyProtection="1">
      <alignment horizontal="center" vertical="top" wrapText="1"/>
      <protection locked="0"/>
    </xf>
    <xf numFmtId="0" fontId="13" fillId="33" borderId="62" xfId="0" applyFont="1" applyFill="1" applyBorder="1" applyAlignment="1" applyProtection="1">
      <alignment horizontal="center" vertical="top" wrapText="1"/>
      <protection locked="0"/>
    </xf>
    <xf numFmtId="0" fontId="13" fillId="33" borderId="131" xfId="0" applyFont="1" applyFill="1" applyBorder="1" applyAlignment="1" applyProtection="1">
      <alignment horizontal="center" vertical="top" wrapText="1"/>
      <protection locked="0"/>
    </xf>
    <xf numFmtId="185" fontId="5" fillId="35" borderId="22" xfId="48" applyNumberFormat="1" applyFont="1" applyFill="1" applyBorder="1" applyAlignment="1">
      <alignment horizontal="right" vertical="center" indent="1"/>
    </xf>
    <xf numFmtId="185" fontId="5" fillId="35" borderId="22" xfId="48" applyNumberFormat="1" applyFont="1" applyFill="1" applyBorder="1" applyAlignment="1" applyProtection="1">
      <alignment horizontal="right" vertical="center" indent="1"/>
      <protection/>
    </xf>
    <xf numFmtId="0" fontId="11" fillId="33" borderId="61" xfId="0" applyFont="1" applyFill="1" applyBorder="1" applyAlignment="1">
      <alignment horizontal="center"/>
    </xf>
    <xf numFmtId="38" fontId="5" fillId="33" borderId="130" xfId="48" applyFont="1" applyFill="1" applyBorder="1" applyAlignment="1" applyProtection="1">
      <alignment horizontal="center" vertical="center"/>
      <protection locked="0"/>
    </xf>
    <xf numFmtId="38" fontId="5" fillId="33" borderId="76" xfId="48" applyFont="1" applyFill="1" applyBorder="1" applyAlignment="1" applyProtection="1">
      <alignment horizontal="center" vertical="center"/>
      <protection locked="0"/>
    </xf>
    <xf numFmtId="38" fontId="5" fillId="33" borderId="111" xfId="48" applyFont="1" applyFill="1" applyBorder="1" applyAlignment="1" applyProtection="1">
      <alignment horizontal="center" vertical="center"/>
      <protection locked="0"/>
    </xf>
    <xf numFmtId="185" fontId="5" fillId="33" borderId="130" xfId="0" applyNumberFormat="1" applyFont="1" applyFill="1" applyBorder="1" applyAlignment="1" applyProtection="1">
      <alignment horizontal="center" vertical="center"/>
      <protection locked="0"/>
    </xf>
    <xf numFmtId="185" fontId="5" fillId="33" borderId="76" xfId="0" applyNumberFormat="1" applyFont="1" applyFill="1" applyBorder="1" applyAlignment="1" applyProtection="1">
      <alignment horizontal="center" vertical="center"/>
      <protection locked="0"/>
    </xf>
    <xf numFmtId="185" fontId="5" fillId="33" borderId="111" xfId="0" applyNumberFormat="1" applyFont="1" applyFill="1" applyBorder="1" applyAlignment="1" applyProtection="1">
      <alignment horizontal="center" vertical="center"/>
      <protection locked="0"/>
    </xf>
    <xf numFmtId="38" fontId="11" fillId="33" borderId="61" xfId="48" applyFont="1" applyFill="1" applyBorder="1" applyAlignment="1">
      <alignment horizontal="center"/>
    </xf>
    <xf numFmtId="185" fontId="5" fillId="35" borderId="22" xfId="48" applyNumberFormat="1" applyFont="1" applyFill="1" applyBorder="1" applyAlignment="1">
      <alignment horizontal="right" vertical="center" indent="2"/>
    </xf>
    <xf numFmtId="185" fontId="5" fillId="35" borderId="48" xfId="48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31" xfId="0" applyFont="1" applyFill="1" applyBorder="1" applyAlignment="1">
      <alignment horizontal="left" vertical="center"/>
    </xf>
    <xf numFmtId="185" fontId="5" fillId="35" borderId="21" xfId="48" applyNumberFormat="1" applyFont="1" applyFill="1" applyBorder="1" applyAlignment="1">
      <alignment horizontal="center" vertical="center"/>
    </xf>
    <xf numFmtId="185" fontId="5" fillId="35" borderId="40" xfId="48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right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5" xfId="0" applyFont="1" applyFill="1" applyBorder="1" applyAlignment="1">
      <alignment horizontal="center" vertical="center"/>
    </xf>
    <xf numFmtId="185" fontId="3" fillId="33" borderId="21" xfId="48" applyNumberFormat="1" applyFont="1" applyFill="1" applyBorder="1" applyAlignment="1">
      <alignment horizontal="right" vertical="center"/>
    </xf>
    <xf numFmtId="185" fontId="3" fillId="33" borderId="40" xfId="48" applyNumberFormat="1" applyFont="1" applyFill="1" applyBorder="1" applyAlignment="1">
      <alignment horizontal="right" vertical="center"/>
    </xf>
    <xf numFmtId="185" fontId="5" fillId="33" borderId="14" xfId="0" applyNumberFormat="1" applyFont="1" applyFill="1" applyBorder="1" applyAlignment="1">
      <alignment horizontal="center" vertical="center"/>
    </xf>
    <xf numFmtId="185" fontId="5" fillId="33" borderId="15" xfId="0" applyNumberFormat="1" applyFont="1" applyFill="1" applyBorder="1" applyAlignment="1">
      <alignment horizontal="center" vertical="center"/>
    </xf>
    <xf numFmtId="185" fontId="5" fillId="33" borderId="21" xfId="0" applyNumberFormat="1" applyFont="1" applyFill="1" applyBorder="1" applyAlignment="1">
      <alignment horizontal="center" vertical="center"/>
    </xf>
    <xf numFmtId="185" fontId="5" fillId="33" borderId="22" xfId="0" applyNumberFormat="1" applyFont="1" applyFill="1" applyBorder="1" applyAlignment="1">
      <alignment horizontal="center" vertical="center"/>
    </xf>
    <xf numFmtId="185" fontId="5" fillId="35" borderId="0" xfId="48" applyNumberFormat="1" applyFont="1" applyFill="1" applyBorder="1" applyAlignment="1">
      <alignment horizontal="right" vertical="center" indent="1"/>
    </xf>
    <xf numFmtId="0" fontId="0" fillId="0" borderId="48" xfId="0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distributed" wrapText="1"/>
    </xf>
    <xf numFmtId="0" fontId="16" fillId="0" borderId="40" xfId="0" applyFont="1" applyBorder="1" applyAlignment="1">
      <alignment horizontal="center" vertical="distributed"/>
    </xf>
    <xf numFmtId="185" fontId="5" fillId="35" borderId="48" xfId="48" applyNumberFormat="1" applyFont="1" applyFill="1" applyBorder="1" applyAlignment="1">
      <alignment horizontal="center" vertical="center" wrapText="1"/>
    </xf>
    <xf numFmtId="185" fontId="5" fillId="35" borderId="48" xfId="48" applyNumberFormat="1" applyFont="1" applyFill="1" applyBorder="1" applyAlignment="1">
      <alignment horizontal="right" vertical="center" indent="1"/>
    </xf>
    <xf numFmtId="38" fontId="5" fillId="33" borderId="132" xfId="48" applyFont="1" applyFill="1" applyBorder="1" applyAlignment="1" applyProtection="1">
      <alignment horizontal="center" vertical="center"/>
      <protection locked="0"/>
    </xf>
    <xf numFmtId="38" fontId="5" fillId="33" borderId="69" xfId="48" applyFont="1" applyFill="1" applyBorder="1" applyAlignment="1" applyProtection="1">
      <alignment horizontal="center" vertical="center"/>
      <protection locked="0"/>
    </xf>
    <xf numFmtId="38" fontId="5" fillId="33" borderId="70" xfId="48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5" fontId="5" fillId="35" borderId="15" xfId="48" applyNumberFormat="1" applyFont="1" applyFill="1" applyBorder="1" applyAlignment="1">
      <alignment horizontal="right" vertical="center" indent="1"/>
    </xf>
    <xf numFmtId="185" fontId="5" fillId="33" borderId="0" xfId="48" applyNumberFormat="1" applyFont="1" applyFill="1" applyBorder="1" applyAlignment="1">
      <alignment horizontal="right" vertical="center" indent="1"/>
    </xf>
    <xf numFmtId="176" fontId="8" fillId="35" borderId="14" xfId="0" applyNumberFormat="1" applyFont="1" applyFill="1" applyBorder="1" applyAlignment="1">
      <alignment wrapText="1"/>
    </xf>
    <xf numFmtId="176" fontId="0" fillId="0" borderId="31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3" fillId="33" borderId="22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3" fillId="0" borderId="4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5" fillId="33" borderId="133" xfId="48" applyFont="1" applyFill="1" applyBorder="1" applyAlignment="1" applyProtection="1">
      <alignment horizontal="center" vertical="center"/>
      <protection locked="0"/>
    </xf>
    <xf numFmtId="38" fontId="5" fillId="33" borderId="61" xfId="48" applyFont="1" applyFill="1" applyBorder="1" applyAlignment="1" applyProtection="1">
      <alignment horizontal="center" vertical="center"/>
      <protection locked="0"/>
    </xf>
    <xf numFmtId="38" fontId="5" fillId="33" borderId="72" xfId="48" applyFont="1" applyFill="1" applyBorder="1" applyAlignment="1" applyProtection="1">
      <alignment horizontal="center" vertical="center"/>
      <protection locked="0"/>
    </xf>
    <xf numFmtId="185" fontId="5" fillId="35" borderId="22" xfId="0" applyNumberFormat="1" applyFont="1" applyFill="1" applyBorder="1" applyAlignment="1">
      <alignment horizontal="right" vertical="center" indent="2"/>
    </xf>
    <xf numFmtId="185" fontId="3" fillId="33" borderId="22" xfId="48" applyNumberFormat="1" applyFont="1" applyFill="1" applyBorder="1" applyAlignment="1">
      <alignment horizontal="right" vertical="center" indent="2"/>
    </xf>
    <xf numFmtId="49" fontId="5" fillId="0" borderId="130" xfId="0" applyNumberFormat="1" applyFont="1" applyFill="1" applyBorder="1" applyAlignment="1" applyProtection="1">
      <alignment horizontal="center" vertical="center"/>
      <protection locked="0"/>
    </xf>
    <xf numFmtId="49" fontId="5" fillId="0" borderId="111" xfId="0" applyNumberFormat="1" applyFont="1" applyFill="1" applyBorder="1" applyAlignment="1" applyProtection="1">
      <alignment horizontal="center" vertical="center"/>
      <protection locked="0"/>
    </xf>
    <xf numFmtId="185" fontId="5" fillId="35" borderId="15" xfId="48" applyNumberFormat="1" applyFont="1" applyFill="1" applyBorder="1" applyAlignment="1">
      <alignment horizontal="right" vertical="center" indent="2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24" xfId="0" applyNumberFormat="1" applyFont="1" applyFill="1" applyBorder="1" applyAlignment="1" applyProtection="1">
      <alignment horizontal="center" vertical="center"/>
      <protection locked="0"/>
    </xf>
    <xf numFmtId="185" fontId="5" fillId="33" borderId="130" xfId="48" applyNumberFormat="1" applyFont="1" applyFill="1" applyBorder="1" applyAlignment="1" applyProtection="1">
      <alignment horizontal="right" vertical="center" indent="2"/>
      <protection locked="0"/>
    </xf>
    <xf numFmtId="185" fontId="5" fillId="33" borderId="111" xfId="48" applyNumberFormat="1" applyFont="1" applyFill="1" applyBorder="1" applyAlignment="1" applyProtection="1">
      <alignment horizontal="right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21.emf" /><Relationship Id="rId3" Type="http://schemas.openxmlformats.org/officeDocument/2006/relationships/image" Target="../media/image1.emf" /><Relationship Id="rId4" Type="http://schemas.openxmlformats.org/officeDocument/2006/relationships/image" Target="../media/image35.emf" /><Relationship Id="rId5" Type="http://schemas.openxmlformats.org/officeDocument/2006/relationships/image" Target="../media/image16.emf" /><Relationship Id="rId6" Type="http://schemas.openxmlformats.org/officeDocument/2006/relationships/image" Target="../media/image23.emf" /><Relationship Id="rId7" Type="http://schemas.openxmlformats.org/officeDocument/2006/relationships/image" Target="../media/image4.emf" /><Relationship Id="rId8" Type="http://schemas.openxmlformats.org/officeDocument/2006/relationships/image" Target="../media/image13.emf" /><Relationship Id="rId9" Type="http://schemas.openxmlformats.org/officeDocument/2006/relationships/image" Target="../media/image15.emf" /><Relationship Id="rId10" Type="http://schemas.openxmlformats.org/officeDocument/2006/relationships/image" Target="../media/image22.emf" /><Relationship Id="rId11" Type="http://schemas.openxmlformats.org/officeDocument/2006/relationships/image" Target="../media/image19.emf" /><Relationship Id="rId12" Type="http://schemas.openxmlformats.org/officeDocument/2006/relationships/image" Target="../media/image3.emf" /><Relationship Id="rId13" Type="http://schemas.openxmlformats.org/officeDocument/2006/relationships/image" Target="../media/image27.emf" /><Relationship Id="rId14" Type="http://schemas.openxmlformats.org/officeDocument/2006/relationships/image" Target="../media/image24.emf" /><Relationship Id="rId15" Type="http://schemas.openxmlformats.org/officeDocument/2006/relationships/image" Target="../media/image25.emf" /><Relationship Id="rId16" Type="http://schemas.openxmlformats.org/officeDocument/2006/relationships/image" Target="../media/image8.emf" /><Relationship Id="rId17" Type="http://schemas.openxmlformats.org/officeDocument/2006/relationships/image" Target="../media/image26.emf" /><Relationship Id="rId18" Type="http://schemas.openxmlformats.org/officeDocument/2006/relationships/image" Target="../media/image14.emf" /><Relationship Id="rId19" Type="http://schemas.openxmlformats.org/officeDocument/2006/relationships/image" Target="../media/image2.emf" /><Relationship Id="rId20" Type="http://schemas.openxmlformats.org/officeDocument/2006/relationships/image" Target="../media/image29.emf" /><Relationship Id="rId21" Type="http://schemas.openxmlformats.org/officeDocument/2006/relationships/image" Target="../media/image5.emf" /><Relationship Id="rId22" Type="http://schemas.openxmlformats.org/officeDocument/2006/relationships/image" Target="../media/image7.emf" /><Relationship Id="rId23" Type="http://schemas.openxmlformats.org/officeDocument/2006/relationships/image" Target="../media/image11.emf" /><Relationship Id="rId24" Type="http://schemas.openxmlformats.org/officeDocument/2006/relationships/image" Target="../media/image18.emf" /><Relationship Id="rId25" Type="http://schemas.openxmlformats.org/officeDocument/2006/relationships/image" Target="../media/image38.emf" /><Relationship Id="rId26" Type="http://schemas.openxmlformats.org/officeDocument/2006/relationships/image" Target="../media/image17.emf" /><Relationship Id="rId27" Type="http://schemas.openxmlformats.org/officeDocument/2006/relationships/image" Target="../media/image33.emf" /><Relationship Id="rId28" Type="http://schemas.openxmlformats.org/officeDocument/2006/relationships/image" Target="../media/image6.emf" /><Relationship Id="rId29" Type="http://schemas.openxmlformats.org/officeDocument/2006/relationships/image" Target="../media/image32.emf" /><Relationship Id="rId30" Type="http://schemas.openxmlformats.org/officeDocument/2006/relationships/image" Target="../media/image31.emf" /><Relationship Id="rId31" Type="http://schemas.openxmlformats.org/officeDocument/2006/relationships/image" Target="../media/image12.emf" /><Relationship Id="rId32" Type="http://schemas.openxmlformats.org/officeDocument/2006/relationships/image" Target="../media/image37.emf" /><Relationship Id="rId33" Type="http://schemas.openxmlformats.org/officeDocument/2006/relationships/image" Target="../media/image10.emf" /><Relationship Id="rId34" Type="http://schemas.openxmlformats.org/officeDocument/2006/relationships/image" Target="../media/image39.emf" /><Relationship Id="rId35" Type="http://schemas.openxmlformats.org/officeDocument/2006/relationships/image" Target="../media/image9.emf" /><Relationship Id="rId36" Type="http://schemas.openxmlformats.org/officeDocument/2006/relationships/image" Target="../media/image28.emf" /><Relationship Id="rId37" Type="http://schemas.openxmlformats.org/officeDocument/2006/relationships/image" Target="../media/image36.emf" /><Relationship Id="rId38" Type="http://schemas.openxmlformats.org/officeDocument/2006/relationships/image" Target="../media/image4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14563725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0</xdr:row>
      <xdr:rowOff>238125</xdr:rowOff>
    </xdr:from>
    <xdr:to>
      <xdr:col>29</xdr:col>
      <xdr:colOff>504825</xdr:colOff>
      <xdr:row>1</xdr:row>
      <xdr:rowOff>152400</xdr:rowOff>
    </xdr:to>
    <xdr:sp>
      <xdr:nvSpPr>
        <xdr:cNvPr id="1" name="Line 194"/>
        <xdr:cNvSpPr>
          <a:spLocks/>
        </xdr:cNvSpPr>
      </xdr:nvSpPr>
      <xdr:spPr>
        <a:xfrm flipH="1">
          <a:off x="14506575" y="23812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2</xdr:row>
      <xdr:rowOff>66675</xdr:rowOff>
    </xdr:from>
    <xdr:to>
      <xdr:col>18</xdr:col>
      <xdr:colOff>66675</xdr:colOff>
      <xdr:row>2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685800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28575</xdr:rowOff>
    </xdr:from>
    <xdr:to>
      <xdr:col>11</xdr:col>
      <xdr:colOff>209550</xdr:colOff>
      <xdr:row>3</xdr:row>
      <xdr:rowOff>247650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9239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28575</xdr:rowOff>
    </xdr:from>
    <xdr:to>
      <xdr:col>11</xdr:col>
      <xdr:colOff>209550</xdr:colOff>
      <xdr:row>4</xdr:row>
      <xdr:rowOff>247650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2001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247650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4763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</xdr:row>
      <xdr:rowOff>28575</xdr:rowOff>
    </xdr:from>
    <xdr:to>
      <xdr:col>11</xdr:col>
      <xdr:colOff>209550</xdr:colOff>
      <xdr:row>6</xdr:row>
      <xdr:rowOff>247650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7526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</xdr:colOff>
      <xdr:row>2</xdr:row>
      <xdr:rowOff>76200</xdr:rowOff>
    </xdr:from>
    <xdr:to>
      <xdr:col>18</xdr:col>
      <xdr:colOff>38100</xdr:colOff>
      <xdr:row>2</xdr:row>
      <xdr:rowOff>266700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695325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38100</xdr:rowOff>
    </xdr:from>
    <xdr:to>
      <xdr:col>11</xdr:col>
      <xdr:colOff>228600</xdr:colOff>
      <xdr:row>3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93345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</xdr:row>
      <xdr:rowOff>38100</xdr:rowOff>
    </xdr:from>
    <xdr:to>
      <xdr:col>11</xdr:col>
      <xdr:colOff>228600</xdr:colOff>
      <xdr:row>4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20967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38100</xdr:rowOff>
    </xdr:from>
    <xdr:to>
      <xdr:col>11</xdr:col>
      <xdr:colOff>228600</xdr:colOff>
      <xdr:row>5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485900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38100</xdr:rowOff>
    </xdr:from>
    <xdr:to>
      <xdr:col>11</xdr:col>
      <xdr:colOff>228600</xdr:colOff>
      <xdr:row>6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7621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12</xdr:row>
      <xdr:rowOff>38100</xdr:rowOff>
    </xdr:from>
    <xdr:to>
      <xdr:col>10</xdr:col>
      <xdr:colOff>714375</xdr:colOff>
      <xdr:row>12</xdr:row>
      <xdr:rowOff>247650</xdr:rowOff>
    </xdr:to>
    <xdr:pic>
      <xdr:nvPicPr>
        <xdr:cNvPr id="6" name="Option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62575" y="3267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809625</xdr:colOff>
      <xdr:row>12</xdr:row>
      <xdr:rowOff>38100</xdr:rowOff>
    </xdr:from>
    <xdr:to>
      <xdr:col>11</xdr:col>
      <xdr:colOff>428625</xdr:colOff>
      <xdr:row>12</xdr:row>
      <xdr:rowOff>247650</xdr:rowOff>
    </xdr:to>
    <xdr:pic>
      <xdr:nvPicPr>
        <xdr:cNvPr id="7" name="OptionButton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991225" y="32670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10</xdr:col>
      <xdr:colOff>180975</xdr:colOff>
      <xdr:row>13</xdr:row>
      <xdr:rowOff>38100</xdr:rowOff>
    </xdr:from>
    <xdr:to>
      <xdr:col>10</xdr:col>
      <xdr:colOff>714375</xdr:colOff>
      <xdr:row>13</xdr:row>
      <xdr:rowOff>247650</xdr:rowOff>
    </xdr:to>
    <xdr:pic>
      <xdr:nvPicPr>
        <xdr:cNvPr id="8" name="Option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362575" y="3533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13</xdr:row>
      <xdr:rowOff>38100</xdr:rowOff>
    </xdr:from>
    <xdr:to>
      <xdr:col>11</xdr:col>
      <xdr:colOff>428625</xdr:colOff>
      <xdr:row>13</xdr:row>
      <xdr:rowOff>247650</xdr:rowOff>
    </xdr:to>
    <xdr:pic>
      <xdr:nvPicPr>
        <xdr:cNvPr id="9" name="OptionButton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991225" y="35337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14</xdr:row>
      <xdr:rowOff>38100</xdr:rowOff>
    </xdr:from>
    <xdr:to>
      <xdr:col>10</xdr:col>
      <xdr:colOff>714375</xdr:colOff>
      <xdr:row>14</xdr:row>
      <xdr:rowOff>247650</xdr:rowOff>
    </xdr:to>
    <xdr:pic>
      <xdr:nvPicPr>
        <xdr:cNvPr id="10" name="OptionButton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362575" y="38004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14</xdr:row>
      <xdr:rowOff>38100</xdr:rowOff>
    </xdr:from>
    <xdr:to>
      <xdr:col>11</xdr:col>
      <xdr:colOff>428625</xdr:colOff>
      <xdr:row>14</xdr:row>
      <xdr:rowOff>247650</xdr:rowOff>
    </xdr:to>
    <xdr:pic>
      <xdr:nvPicPr>
        <xdr:cNvPr id="11" name="OptionButton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991225" y="38004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15</xdr:row>
      <xdr:rowOff>38100</xdr:rowOff>
    </xdr:from>
    <xdr:to>
      <xdr:col>10</xdr:col>
      <xdr:colOff>714375</xdr:colOff>
      <xdr:row>15</xdr:row>
      <xdr:rowOff>247650</xdr:rowOff>
    </xdr:to>
    <xdr:pic>
      <xdr:nvPicPr>
        <xdr:cNvPr id="12" name="OptionButton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362575" y="4067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15</xdr:row>
      <xdr:rowOff>38100</xdr:rowOff>
    </xdr:from>
    <xdr:to>
      <xdr:col>11</xdr:col>
      <xdr:colOff>428625</xdr:colOff>
      <xdr:row>15</xdr:row>
      <xdr:rowOff>247650</xdr:rowOff>
    </xdr:to>
    <xdr:pic>
      <xdr:nvPicPr>
        <xdr:cNvPr id="13" name="OptionButton1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991225" y="40671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16</xdr:row>
      <xdr:rowOff>38100</xdr:rowOff>
    </xdr:from>
    <xdr:to>
      <xdr:col>10</xdr:col>
      <xdr:colOff>714375</xdr:colOff>
      <xdr:row>16</xdr:row>
      <xdr:rowOff>247650</xdr:rowOff>
    </xdr:to>
    <xdr:pic>
      <xdr:nvPicPr>
        <xdr:cNvPr id="14" name="OptionButton1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362575" y="4333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16</xdr:row>
      <xdr:rowOff>38100</xdr:rowOff>
    </xdr:from>
    <xdr:to>
      <xdr:col>11</xdr:col>
      <xdr:colOff>428625</xdr:colOff>
      <xdr:row>16</xdr:row>
      <xdr:rowOff>247650</xdr:rowOff>
    </xdr:to>
    <xdr:pic>
      <xdr:nvPicPr>
        <xdr:cNvPr id="15" name="OptionButton1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991225" y="43338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17</xdr:row>
      <xdr:rowOff>38100</xdr:rowOff>
    </xdr:from>
    <xdr:to>
      <xdr:col>10</xdr:col>
      <xdr:colOff>714375</xdr:colOff>
      <xdr:row>17</xdr:row>
      <xdr:rowOff>247650</xdr:rowOff>
    </xdr:to>
    <xdr:pic>
      <xdr:nvPicPr>
        <xdr:cNvPr id="16" name="OptionButton13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5362575" y="4600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17</xdr:row>
      <xdr:rowOff>38100</xdr:rowOff>
    </xdr:from>
    <xdr:to>
      <xdr:col>11</xdr:col>
      <xdr:colOff>428625</xdr:colOff>
      <xdr:row>17</xdr:row>
      <xdr:rowOff>247650</xdr:rowOff>
    </xdr:to>
    <xdr:pic>
      <xdr:nvPicPr>
        <xdr:cNvPr id="17" name="OptionButton14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991225" y="46005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18</xdr:row>
      <xdr:rowOff>38100</xdr:rowOff>
    </xdr:from>
    <xdr:to>
      <xdr:col>10</xdr:col>
      <xdr:colOff>714375</xdr:colOff>
      <xdr:row>18</xdr:row>
      <xdr:rowOff>247650</xdr:rowOff>
    </xdr:to>
    <xdr:pic>
      <xdr:nvPicPr>
        <xdr:cNvPr id="18" name="OptionButton15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362575" y="48672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18</xdr:row>
      <xdr:rowOff>38100</xdr:rowOff>
    </xdr:from>
    <xdr:to>
      <xdr:col>11</xdr:col>
      <xdr:colOff>428625</xdr:colOff>
      <xdr:row>18</xdr:row>
      <xdr:rowOff>247650</xdr:rowOff>
    </xdr:to>
    <xdr:pic>
      <xdr:nvPicPr>
        <xdr:cNvPr id="19" name="OptionButton16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991225" y="48672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19</xdr:row>
      <xdr:rowOff>38100</xdr:rowOff>
    </xdr:from>
    <xdr:to>
      <xdr:col>10</xdr:col>
      <xdr:colOff>714375</xdr:colOff>
      <xdr:row>19</xdr:row>
      <xdr:rowOff>247650</xdr:rowOff>
    </xdr:to>
    <xdr:pic>
      <xdr:nvPicPr>
        <xdr:cNvPr id="20" name="OptionButton1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362575" y="51339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19</xdr:row>
      <xdr:rowOff>38100</xdr:rowOff>
    </xdr:from>
    <xdr:to>
      <xdr:col>11</xdr:col>
      <xdr:colOff>428625</xdr:colOff>
      <xdr:row>19</xdr:row>
      <xdr:rowOff>247650</xdr:rowOff>
    </xdr:to>
    <xdr:pic>
      <xdr:nvPicPr>
        <xdr:cNvPr id="21" name="OptionButton1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991225" y="51339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20</xdr:row>
      <xdr:rowOff>38100</xdr:rowOff>
    </xdr:from>
    <xdr:to>
      <xdr:col>10</xdr:col>
      <xdr:colOff>714375</xdr:colOff>
      <xdr:row>20</xdr:row>
      <xdr:rowOff>247650</xdr:rowOff>
    </xdr:to>
    <xdr:pic>
      <xdr:nvPicPr>
        <xdr:cNvPr id="22" name="OptionButton1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362575" y="54006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20</xdr:row>
      <xdr:rowOff>38100</xdr:rowOff>
    </xdr:from>
    <xdr:to>
      <xdr:col>11</xdr:col>
      <xdr:colOff>428625</xdr:colOff>
      <xdr:row>20</xdr:row>
      <xdr:rowOff>247650</xdr:rowOff>
    </xdr:to>
    <xdr:pic>
      <xdr:nvPicPr>
        <xdr:cNvPr id="23" name="OptionButton2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5991225" y="54006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21</xdr:row>
      <xdr:rowOff>38100</xdr:rowOff>
    </xdr:from>
    <xdr:to>
      <xdr:col>10</xdr:col>
      <xdr:colOff>714375</xdr:colOff>
      <xdr:row>21</xdr:row>
      <xdr:rowOff>247650</xdr:rowOff>
    </xdr:to>
    <xdr:pic>
      <xdr:nvPicPr>
        <xdr:cNvPr id="24" name="OptionButton2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362575" y="56673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21</xdr:row>
      <xdr:rowOff>38100</xdr:rowOff>
    </xdr:from>
    <xdr:to>
      <xdr:col>11</xdr:col>
      <xdr:colOff>428625</xdr:colOff>
      <xdr:row>21</xdr:row>
      <xdr:rowOff>247650</xdr:rowOff>
    </xdr:to>
    <xdr:pic>
      <xdr:nvPicPr>
        <xdr:cNvPr id="25" name="OptionButton2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991225" y="56673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22</xdr:row>
      <xdr:rowOff>38100</xdr:rowOff>
    </xdr:from>
    <xdr:to>
      <xdr:col>10</xdr:col>
      <xdr:colOff>714375</xdr:colOff>
      <xdr:row>22</xdr:row>
      <xdr:rowOff>247650</xdr:rowOff>
    </xdr:to>
    <xdr:pic>
      <xdr:nvPicPr>
        <xdr:cNvPr id="26" name="OptionButton2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362575" y="59340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22</xdr:row>
      <xdr:rowOff>38100</xdr:rowOff>
    </xdr:from>
    <xdr:to>
      <xdr:col>11</xdr:col>
      <xdr:colOff>428625</xdr:colOff>
      <xdr:row>22</xdr:row>
      <xdr:rowOff>247650</xdr:rowOff>
    </xdr:to>
    <xdr:pic>
      <xdr:nvPicPr>
        <xdr:cNvPr id="27" name="OptionButton2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991225" y="59340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23</xdr:row>
      <xdr:rowOff>38100</xdr:rowOff>
    </xdr:from>
    <xdr:to>
      <xdr:col>10</xdr:col>
      <xdr:colOff>714375</xdr:colOff>
      <xdr:row>23</xdr:row>
      <xdr:rowOff>247650</xdr:rowOff>
    </xdr:to>
    <xdr:pic>
      <xdr:nvPicPr>
        <xdr:cNvPr id="28" name="OptionButton2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5362575" y="62007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23</xdr:row>
      <xdr:rowOff>38100</xdr:rowOff>
    </xdr:from>
    <xdr:to>
      <xdr:col>11</xdr:col>
      <xdr:colOff>428625</xdr:colOff>
      <xdr:row>23</xdr:row>
      <xdr:rowOff>247650</xdr:rowOff>
    </xdr:to>
    <xdr:pic>
      <xdr:nvPicPr>
        <xdr:cNvPr id="29" name="OptionButton2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5991225" y="62007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25</xdr:row>
      <xdr:rowOff>38100</xdr:rowOff>
    </xdr:from>
    <xdr:to>
      <xdr:col>10</xdr:col>
      <xdr:colOff>714375</xdr:colOff>
      <xdr:row>25</xdr:row>
      <xdr:rowOff>247650</xdr:rowOff>
    </xdr:to>
    <xdr:pic>
      <xdr:nvPicPr>
        <xdr:cNvPr id="30" name="OptionButton29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362575" y="67341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25</xdr:row>
      <xdr:rowOff>38100</xdr:rowOff>
    </xdr:from>
    <xdr:to>
      <xdr:col>11</xdr:col>
      <xdr:colOff>428625</xdr:colOff>
      <xdr:row>25</xdr:row>
      <xdr:rowOff>247650</xdr:rowOff>
    </xdr:to>
    <xdr:pic>
      <xdr:nvPicPr>
        <xdr:cNvPr id="31" name="OptionButton3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991225" y="67341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26</xdr:row>
      <xdr:rowOff>38100</xdr:rowOff>
    </xdr:from>
    <xdr:to>
      <xdr:col>10</xdr:col>
      <xdr:colOff>714375</xdr:colOff>
      <xdr:row>26</xdr:row>
      <xdr:rowOff>247650</xdr:rowOff>
    </xdr:to>
    <xdr:pic>
      <xdr:nvPicPr>
        <xdr:cNvPr id="32" name="OptionButton3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362575" y="70008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26</xdr:row>
      <xdr:rowOff>38100</xdr:rowOff>
    </xdr:from>
    <xdr:to>
      <xdr:col>11</xdr:col>
      <xdr:colOff>428625</xdr:colOff>
      <xdr:row>26</xdr:row>
      <xdr:rowOff>247650</xdr:rowOff>
    </xdr:to>
    <xdr:pic>
      <xdr:nvPicPr>
        <xdr:cNvPr id="33" name="OptionButton32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5991225" y="70008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27</xdr:row>
      <xdr:rowOff>38100</xdr:rowOff>
    </xdr:from>
    <xdr:to>
      <xdr:col>10</xdr:col>
      <xdr:colOff>714375</xdr:colOff>
      <xdr:row>27</xdr:row>
      <xdr:rowOff>247650</xdr:rowOff>
    </xdr:to>
    <xdr:pic>
      <xdr:nvPicPr>
        <xdr:cNvPr id="34" name="OptionButton33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5362575" y="7267575"/>
          <a:ext cx="533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809625</xdr:colOff>
      <xdr:row>27</xdr:row>
      <xdr:rowOff>38100</xdr:rowOff>
    </xdr:from>
    <xdr:to>
      <xdr:col>11</xdr:col>
      <xdr:colOff>428625</xdr:colOff>
      <xdr:row>27</xdr:row>
      <xdr:rowOff>247650</xdr:rowOff>
    </xdr:to>
    <xdr:pic>
      <xdr:nvPicPr>
        <xdr:cNvPr id="35" name="OptionButton34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5991225" y="7267575"/>
          <a:ext cx="447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15</xdr:row>
      <xdr:rowOff>47625</xdr:rowOff>
    </xdr:from>
    <xdr:to>
      <xdr:col>26</xdr:col>
      <xdr:colOff>342900</xdr:colOff>
      <xdr:row>15</xdr:row>
      <xdr:rowOff>238125</xdr:rowOff>
    </xdr:to>
    <xdr:pic>
      <xdr:nvPicPr>
        <xdr:cNvPr id="36" name="OptionButton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2287250" y="40767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16</xdr:row>
      <xdr:rowOff>47625</xdr:rowOff>
    </xdr:from>
    <xdr:to>
      <xdr:col>26</xdr:col>
      <xdr:colOff>342900</xdr:colOff>
      <xdr:row>16</xdr:row>
      <xdr:rowOff>238125</xdr:rowOff>
    </xdr:to>
    <xdr:pic>
      <xdr:nvPicPr>
        <xdr:cNvPr id="37" name="OptionButton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2287250" y="43434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17</xdr:row>
      <xdr:rowOff>47625</xdr:rowOff>
    </xdr:from>
    <xdr:to>
      <xdr:col>26</xdr:col>
      <xdr:colOff>342900</xdr:colOff>
      <xdr:row>17</xdr:row>
      <xdr:rowOff>238125</xdr:rowOff>
    </xdr:to>
    <xdr:pic>
      <xdr:nvPicPr>
        <xdr:cNvPr id="38" name="OptionButton27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2287250" y="46101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18</xdr:row>
      <xdr:rowOff>47625</xdr:rowOff>
    </xdr:from>
    <xdr:to>
      <xdr:col>26</xdr:col>
      <xdr:colOff>342900</xdr:colOff>
      <xdr:row>18</xdr:row>
      <xdr:rowOff>238125</xdr:rowOff>
    </xdr:to>
    <xdr:pic>
      <xdr:nvPicPr>
        <xdr:cNvPr id="39" name="OptionButton2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287250" y="48768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19</xdr:row>
      <xdr:rowOff>47625</xdr:rowOff>
    </xdr:from>
    <xdr:to>
      <xdr:col>26</xdr:col>
      <xdr:colOff>342900</xdr:colOff>
      <xdr:row>19</xdr:row>
      <xdr:rowOff>238125</xdr:rowOff>
    </xdr:to>
    <xdr:pic>
      <xdr:nvPicPr>
        <xdr:cNvPr id="40" name="OptionButton35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287250" y="51435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295275</xdr:colOff>
      <xdr:row>20</xdr:row>
      <xdr:rowOff>47625</xdr:rowOff>
    </xdr:from>
    <xdr:to>
      <xdr:col>26</xdr:col>
      <xdr:colOff>342900</xdr:colOff>
      <xdr:row>20</xdr:row>
      <xdr:rowOff>238125</xdr:rowOff>
    </xdr:to>
    <xdr:pic>
      <xdr:nvPicPr>
        <xdr:cNvPr id="41" name="OptionButton36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287250" y="5410200"/>
          <a:ext cx="628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O86"/>
  <sheetViews>
    <sheetView tabSelected="1" view="pageLayout" zoomScaleNormal="75" workbookViewId="0" topLeftCell="K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875" style="4" customWidth="1"/>
    <col min="8" max="8" width="3.125" style="4" customWidth="1"/>
    <col min="9" max="9" width="6.125" style="4" customWidth="1"/>
    <col min="10" max="10" width="8.75390625" style="4" customWidth="1"/>
    <col min="11" max="11" width="8.875" style="4" customWidth="1"/>
    <col min="12" max="12" width="8.625" style="4" customWidth="1"/>
    <col min="13" max="13" width="10.625" style="4" customWidth="1"/>
    <col min="14" max="23" width="4.625" style="4" customWidth="1"/>
    <col min="24" max="25" width="5.75390625" style="4" customWidth="1"/>
    <col min="26" max="26" width="8.875" style="4" customWidth="1"/>
    <col min="27" max="28" width="8.625" style="4" customWidth="1"/>
    <col min="29" max="29" width="8.875" style="4" customWidth="1"/>
    <col min="30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hidden="1" customWidth="1"/>
    <col min="35" max="35" width="21.625" style="4" hidden="1" customWidth="1"/>
    <col min="36" max="36" width="9.00390625" style="4" hidden="1" customWidth="1"/>
    <col min="37" max="37" width="11.125" style="4" hidden="1" customWidth="1"/>
    <col min="38" max="38" width="9.00390625" style="4" hidden="1" customWidth="1"/>
    <col min="39" max="40" width="11.00390625" style="4" hidden="1" customWidth="1"/>
    <col min="41" max="16384" width="9.00390625" style="4" customWidth="1"/>
  </cols>
  <sheetData>
    <row r="1" spans="1:40" ht="27" customHeight="1" thickTop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5"/>
      <c r="AD1" s="3">
        <v>1</v>
      </c>
      <c r="AE1" s="185"/>
      <c r="AG1" s="5" t="s">
        <v>0</v>
      </c>
      <c r="AH1" s="5" t="s">
        <v>1</v>
      </c>
      <c r="AI1" s="6" t="s">
        <v>2</v>
      </c>
      <c r="AJ1" s="7" t="b">
        <v>0</v>
      </c>
      <c r="AM1" s="569" t="s">
        <v>3</v>
      </c>
      <c r="AN1" s="570"/>
    </row>
    <row r="2" spans="1:40" ht="21.75" customHeight="1" thickBot="1">
      <c r="A2" s="571" t="s">
        <v>4</v>
      </c>
      <c r="B2" s="573"/>
      <c r="C2" s="574"/>
      <c r="D2" s="574"/>
      <c r="E2" s="574"/>
      <c r="F2" s="574"/>
      <c r="G2" s="574"/>
      <c r="H2" s="574"/>
      <c r="I2" s="574"/>
      <c r="J2" s="575"/>
      <c r="K2" s="8" t="s">
        <v>248</v>
      </c>
      <c r="L2" s="579" t="s">
        <v>122</v>
      </c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177"/>
      <c r="X2" s="178"/>
      <c r="Y2" s="179"/>
      <c r="Z2" s="10"/>
      <c r="AA2" s="2"/>
      <c r="AB2" s="2"/>
      <c r="AC2" s="185"/>
      <c r="AD2" s="11">
        <f>IF('合計表②'!$AC$35&lt;&gt;"","2",IF($AC$35&lt;&gt;"","1",""))</f>
      </c>
      <c r="AE2" s="185"/>
      <c r="AG2" s="12" t="str">
        <f>CONCATENATE($M$3,":",$O$3)</f>
        <v>:</v>
      </c>
      <c r="AH2" s="13" t="str">
        <f>CONCATENATE($S$3,":",$U$3)</f>
        <v>:</v>
      </c>
      <c r="AI2" s="14" t="s">
        <v>5</v>
      </c>
      <c r="AJ2" s="15" t="b">
        <v>0</v>
      </c>
      <c r="AM2" s="16">
        <v>1</v>
      </c>
      <c r="AN2" s="17" t="s">
        <v>6</v>
      </c>
    </row>
    <row r="3" spans="1:40" ht="21.75" customHeight="1" thickTop="1">
      <c r="A3" s="572"/>
      <c r="B3" s="576"/>
      <c r="C3" s="577"/>
      <c r="D3" s="577"/>
      <c r="E3" s="577"/>
      <c r="F3" s="577"/>
      <c r="G3" s="577"/>
      <c r="H3" s="577"/>
      <c r="I3" s="577"/>
      <c r="J3" s="578"/>
      <c r="K3" s="18" t="s">
        <v>242</v>
      </c>
      <c r="L3" s="19" t="s">
        <v>7</v>
      </c>
      <c r="M3" s="20"/>
      <c r="N3" s="157" t="s">
        <v>8</v>
      </c>
      <c r="O3" s="20"/>
      <c r="P3" s="21" t="s">
        <v>9</v>
      </c>
      <c r="Q3" s="21" t="s">
        <v>10</v>
      </c>
      <c r="R3" s="22"/>
      <c r="S3" s="20"/>
      <c r="T3" s="157" t="s">
        <v>8</v>
      </c>
      <c r="U3" s="20"/>
      <c r="V3" s="23" t="s">
        <v>9</v>
      </c>
      <c r="W3" s="581" t="str">
        <f>IF(OR(M3="",O3="",S3="",U3=""),"    時間   分",$AH$4-$AG$2)</f>
        <v>    時間   分</v>
      </c>
      <c r="X3" s="582"/>
      <c r="Y3" s="583"/>
      <c r="Z3" s="24"/>
      <c r="AA3" s="2"/>
      <c r="AB3" s="2"/>
      <c r="AC3" s="79"/>
      <c r="AD3" s="2"/>
      <c r="AE3" s="2"/>
      <c r="AG3" s="5" t="s">
        <v>11</v>
      </c>
      <c r="AH3" s="25">
        <f>S3</f>
        <v>0</v>
      </c>
      <c r="AI3" s="14" t="s">
        <v>12</v>
      </c>
      <c r="AJ3" s="15" t="b">
        <v>0</v>
      </c>
      <c r="AM3" s="16">
        <v>2</v>
      </c>
      <c r="AN3" s="17" t="s">
        <v>13</v>
      </c>
    </row>
    <row r="4" spans="1:40" ht="21.75" customHeight="1" thickBot="1">
      <c r="A4" s="460" t="s">
        <v>14</v>
      </c>
      <c r="B4" s="550"/>
      <c r="C4" s="550"/>
      <c r="D4" s="550"/>
      <c r="E4" s="461"/>
      <c r="F4" s="554"/>
      <c r="G4" s="555"/>
      <c r="H4" s="558" t="s">
        <v>15</v>
      </c>
      <c r="I4" s="560"/>
      <c r="J4" s="561"/>
      <c r="K4" s="546" t="s">
        <v>123</v>
      </c>
      <c r="L4" s="28" t="s">
        <v>16</v>
      </c>
      <c r="M4" s="29"/>
      <c r="N4" s="564"/>
      <c r="O4" s="564"/>
      <c r="P4" s="30"/>
      <c r="Q4" s="30"/>
      <c r="R4" s="30"/>
      <c r="S4" s="31"/>
      <c r="T4" s="31"/>
      <c r="U4" s="31"/>
      <c r="V4" s="31"/>
      <c r="W4" s="31"/>
      <c r="X4" s="31"/>
      <c r="Y4" s="47"/>
      <c r="Z4" s="31"/>
      <c r="AA4" s="181" t="s">
        <v>250</v>
      </c>
      <c r="AB4" s="140"/>
      <c r="AC4" s="140"/>
      <c r="AD4" s="33"/>
      <c r="AE4" s="33"/>
      <c r="AG4" s="34" t="b">
        <v>0</v>
      </c>
      <c r="AH4" s="35" t="str">
        <f>IF(AG4=TRUE,CONCATENATE(S3+24,":",$U$3),$AH$2)</f>
        <v>:</v>
      </c>
      <c r="AI4" s="36" t="s">
        <v>17</v>
      </c>
      <c r="AJ4" s="37" t="b">
        <v>0</v>
      </c>
      <c r="AM4" s="16">
        <v>3</v>
      </c>
      <c r="AN4" s="17" t="s">
        <v>18</v>
      </c>
    </row>
    <row r="5" spans="1:40" ht="21.75" customHeight="1" thickTop="1">
      <c r="A5" s="462"/>
      <c r="B5" s="551"/>
      <c r="C5" s="551"/>
      <c r="D5" s="551"/>
      <c r="E5" s="463"/>
      <c r="F5" s="556"/>
      <c r="G5" s="557"/>
      <c r="H5" s="559"/>
      <c r="I5" s="562"/>
      <c r="J5" s="563"/>
      <c r="K5" s="547"/>
      <c r="L5" s="28" t="s">
        <v>20</v>
      </c>
      <c r="M5" s="31"/>
      <c r="N5" s="542" t="str">
        <f>IF(OR(M3="",O3="",S3="",U3=""),"　　　　時間　　　　　分",IF($AK$6&gt;=$AI$14,"7時間00分",$AK$6))</f>
        <v>　　　　時間　　　　　分</v>
      </c>
      <c r="O5" s="542"/>
      <c r="P5" s="565"/>
      <c r="Q5" s="565"/>
      <c r="R5" s="565"/>
      <c r="S5" s="30" t="s">
        <v>21</v>
      </c>
      <c r="T5" s="31"/>
      <c r="U5" s="31"/>
      <c r="V5" s="31"/>
      <c r="W5" s="31"/>
      <c r="X5" s="31"/>
      <c r="Y5" s="180"/>
      <c r="Z5" s="41"/>
      <c r="AA5" s="182"/>
      <c r="AB5" s="183">
        <f>IF($AA$5="","",VLOOKUP($AA$5,$AM$2:$AN$50,2,FALSE))</f>
      </c>
      <c r="AC5" s="568" t="s">
        <v>246</v>
      </c>
      <c r="AD5" s="568"/>
      <c r="AE5" s="167"/>
      <c r="AG5" s="43" t="s">
        <v>22</v>
      </c>
      <c r="AH5" s="44"/>
      <c r="AI5" s="45" t="s">
        <v>23</v>
      </c>
      <c r="AJ5" s="46"/>
      <c r="AK5" s="566" t="s">
        <v>24</v>
      </c>
      <c r="AL5" s="567"/>
      <c r="AM5" s="16">
        <v>4</v>
      </c>
      <c r="AN5" s="17" t="s">
        <v>25</v>
      </c>
    </row>
    <row r="6" spans="1:40" ht="21.75" customHeight="1" thickBot="1">
      <c r="A6" s="535" t="s">
        <v>245</v>
      </c>
      <c r="B6" s="536"/>
      <c r="C6" s="536"/>
      <c r="D6" s="536"/>
      <c r="E6" s="537"/>
      <c r="F6" s="538"/>
      <c r="G6" s="539"/>
      <c r="H6" s="539"/>
      <c r="I6" s="539"/>
      <c r="J6" s="549" t="s">
        <v>30</v>
      </c>
      <c r="K6" s="547"/>
      <c r="L6" s="28" t="s">
        <v>26</v>
      </c>
      <c r="M6" s="31"/>
      <c r="N6" s="542" t="str">
        <f>IF(OR(M3="",O3="",S3="",U3=""),"　　　　時間　　　　　分",$AK$12)</f>
        <v>　　　　時間　　　　　分</v>
      </c>
      <c r="O6" s="542" t="str">
        <f>IF(O2&gt;R4,"7時間00分",IF(O2=0,"　　　時間　分",O2))</f>
        <v>　　　時間　分</v>
      </c>
      <c r="P6" s="542" t="str">
        <f>IF(P2&gt;S4,"7時間00分",IF(P2=0,"　　　時間　分",P2))</f>
        <v>　　　時間　分</v>
      </c>
      <c r="Q6" s="542"/>
      <c r="R6" s="542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41"/>
      <c r="AB6" s="141"/>
      <c r="AC6" s="141"/>
      <c r="AD6" s="2"/>
      <c r="AE6" s="2"/>
      <c r="AG6" s="49">
        <f>IF($AI$6="　　時間　 分","",$AI$6-$AI$8)</f>
      </c>
      <c r="AH6" s="50"/>
      <c r="AI6" s="446" t="str">
        <f>IF($AG$2=":","　　時間　 分",$AH$4-$AG$2)</f>
        <v>　　時間　 分</v>
      </c>
      <c r="AJ6" s="52"/>
      <c r="AK6" s="53">
        <f>IF($AG$2=":",0,IF(OR($AG$6="",$AG$8=-1,$AI$6&lt;$AK$8),0,$W$3-"9:00"))</f>
        <v>0</v>
      </c>
      <c r="AL6" s="54"/>
      <c r="AM6" s="16">
        <v>5</v>
      </c>
      <c r="AN6" s="17" t="s">
        <v>28</v>
      </c>
    </row>
    <row r="7" spans="1:40" ht="21.75" customHeight="1" thickTop="1">
      <c r="A7" s="543" t="s">
        <v>29</v>
      </c>
      <c r="B7" s="544"/>
      <c r="C7" s="544"/>
      <c r="D7" s="544"/>
      <c r="E7" s="545"/>
      <c r="F7" s="540"/>
      <c r="G7" s="541"/>
      <c r="H7" s="541"/>
      <c r="I7" s="541"/>
      <c r="J7" s="528"/>
      <c r="K7" s="548"/>
      <c r="L7" s="55" t="s">
        <v>262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4" t="s">
        <v>31</v>
      </c>
      <c r="AB7" s="552"/>
      <c r="AC7" s="553"/>
      <c r="AD7" s="168"/>
      <c r="AE7" s="168"/>
      <c r="AG7" s="57" t="s">
        <v>32</v>
      </c>
      <c r="AH7" s="58"/>
      <c r="AI7" s="59" t="s">
        <v>33</v>
      </c>
      <c r="AJ7" s="58"/>
      <c r="AK7" s="60" t="s">
        <v>34</v>
      </c>
      <c r="AL7" s="61"/>
      <c r="AM7" s="16">
        <v>6</v>
      </c>
      <c r="AN7" s="17" t="s">
        <v>35</v>
      </c>
    </row>
    <row r="8" spans="1:40" ht="15" customHeight="1" thickBot="1">
      <c r="A8" s="62"/>
      <c r="B8" s="62"/>
      <c r="C8" s="62"/>
      <c r="D8" s="62"/>
      <c r="E8" s="62"/>
      <c r="F8" s="63"/>
      <c r="G8" s="63"/>
      <c r="H8" s="63"/>
      <c r="I8" s="63"/>
      <c r="J8" s="64"/>
      <c r="K8" s="65" t="s">
        <v>178</v>
      </c>
      <c r="L8" s="66" t="s">
        <v>179</v>
      </c>
      <c r="M8" s="9"/>
      <c r="N8" s="67"/>
      <c r="O8" s="67"/>
      <c r="P8" s="67"/>
      <c r="Q8" s="67"/>
      <c r="R8" s="67"/>
      <c r="S8" s="67"/>
      <c r="T8" s="67"/>
      <c r="U8" s="67"/>
      <c r="V8" s="67"/>
      <c r="W8" s="9"/>
      <c r="X8" s="9"/>
      <c r="Y8" s="68"/>
      <c r="Z8" s="33"/>
      <c r="AA8" s="70"/>
      <c r="AB8" s="2"/>
      <c r="AC8" s="2"/>
      <c r="AD8" s="2"/>
      <c r="AE8" s="2"/>
      <c r="AG8" s="71">
        <f>IF($AG$6="","",SIGN($AG$6))</f>
      </c>
      <c r="AH8" s="72"/>
      <c r="AI8" s="73">
        <v>0.375</v>
      </c>
      <c r="AJ8" s="72"/>
      <c r="AK8" s="513">
        <v>0.458333333333333</v>
      </c>
      <c r="AL8" s="514"/>
      <c r="AM8" s="16">
        <v>7</v>
      </c>
      <c r="AN8" s="17" t="s">
        <v>36</v>
      </c>
    </row>
    <row r="9" spans="1:40" ht="15" customHeight="1" thickTop="1">
      <c r="A9" s="62"/>
      <c r="B9" s="62"/>
      <c r="C9" s="62"/>
      <c r="D9" s="62"/>
      <c r="E9" s="62"/>
      <c r="F9" s="63"/>
      <c r="G9" s="63"/>
      <c r="H9" s="63"/>
      <c r="I9" s="63"/>
      <c r="J9" s="64"/>
      <c r="K9" s="74"/>
      <c r="L9" s="75" t="s">
        <v>37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3"/>
      <c r="AA9" s="70"/>
      <c r="AB9" s="2"/>
      <c r="AC9" s="2"/>
      <c r="AD9" s="2"/>
      <c r="AE9" s="2"/>
      <c r="AG9" s="78"/>
      <c r="AH9" s="79"/>
      <c r="AI9" s="80"/>
      <c r="AJ9" s="79"/>
      <c r="AK9" s="81"/>
      <c r="AM9" s="16">
        <v>8</v>
      </c>
      <c r="AN9" s="17" t="s">
        <v>38</v>
      </c>
    </row>
    <row r="10" spans="1:40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2"/>
      <c r="AA10" s="2"/>
      <c r="AB10" s="2"/>
      <c r="AC10" s="2"/>
      <c r="AD10" s="2"/>
      <c r="AE10" s="2"/>
      <c r="AM10" s="16">
        <v>9</v>
      </c>
      <c r="AN10" s="17" t="s">
        <v>39</v>
      </c>
    </row>
    <row r="11" spans="1:40" s="84" customFormat="1" ht="21.75" customHeight="1" thickTop="1">
      <c r="A11" s="515" t="s">
        <v>40</v>
      </c>
      <c r="B11" s="515" t="s">
        <v>41</v>
      </c>
      <c r="C11" s="520" t="s">
        <v>42</v>
      </c>
      <c r="D11" s="521"/>
      <c r="E11" s="522"/>
      <c r="F11" s="478" t="s">
        <v>229</v>
      </c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80"/>
      <c r="AE11" s="64"/>
      <c r="AG11" s="85" t="s">
        <v>43</v>
      </c>
      <c r="AH11" s="86"/>
      <c r="AI11" s="86"/>
      <c r="AJ11" s="87"/>
      <c r="AK11" s="88" t="s">
        <v>44</v>
      </c>
      <c r="AL11" s="87"/>
      <c r="AM11" s="89">
        <v>10</v>
      </c>
      <c r="AN11" s="90" t="s">
        <v>45</v>
      </c>
    </row>
    <row r="12" spans="1:40" s="84" customFormat="1" ht="23.25" customHeight="1" thickBot="1">
      <c r="A12" s="516"/>
      <c r="B12" s="518"/>
      <c r="C12" s="523"/>
      <c r="D12" s="524"/>
      <c r="E12" s="525"/>
      <c r="F12" s="176" t="s">
        <v>46</v>
      </c>
      <c r="G12" s="529"/>
      <c r="H12" s="529"/>
      <c r="I12" s="529"/>
      <c r="J12" s="529"/>
      <c r="K12" s="529"/>
      <c r="L12" s="530"/>
      <c r="M12" s="176" t="s">
        <v>46</v>
      </c>
      <c r="N12" s="529"/>
      <c r="O12" s="531"/>
      <c r="P12" s="531"/>
      <c r="Q12" s="531"/>
      <c r="R12" s="531"/>
      <c r="S12" s="531"/>
      <c r="T12" s="531"/>
      <c r="U12" s="531"/>
      <c r="V12" s="531"/>
      <c r="W12" s="532"/>
      <c r="X12" s="478" t="s">
        <v>46</v>
      </c>
      <c r="Y12" s="481"/>
      <c r="Z12" s="482"/>
      <c r="AA12" s="482"/>
      <c r="AB12" s="482"/>
      <c r="AC12" s="482"/>
      <c r="AD12" s="483"/>
      <c r="AE12" s="161"/>
      <c r="AG12" s="315">
        <f>IF(AI6="　　時間　 分",0,IF(OR($S$3&gt;=22,$S$3&lt;=5,AG4=TRUE),$AH$4-"22:00",0))</f>
        <v>0</v>
      </c>
      <c r="AH12" s="92"/>
      <c r="AI12" s="93"/>
      <c r="AJ12" s="94"/>
      <c r="AK12" s="95">
        <f>IF($AK$6=0,0,IF($AG$12&gt;$AK$14,$AK$14,$AG$12))</f>
        <v>0</v>
      </c>
      <c r="AL12" s="96"/>
      <c r="AM12" s="89">
        <v>11</v>
      </c>
      <c r="AN12" s="90" t="s">
        <v>47</v>
      </c>
    </row>
    <row r="13" spans="1:40" s="84" customFormat="1" ht="21.75" customHeight="1" thickTop="1">
      <c r="A13" s="516"/>
      <c r="B13" s="518"/>
      <c r="C13" s="523"/>
      <c r="D13" s="524"/>
      <c r="E13" s="525"/>
      <c r="F13" s="97" t="s">
        <v>48</v>
      </c>
      <c r="G13" s="478" t="s">
        <v>49</v>
      </c>
      <c r="H13" s="479"/>
      <c r="I13" s="479"/>
      <c r="J13" s="479"/>
      <c r="K13" s="479"/>
      <c r="L13" s="480"/>
      <c r="M13" s="97" t="s">
        <v>48</v>
      </c>
      <c r="N13" s="478" t="s">
        <v>49</v>
      </c>
      <c r="O13" s="479"/>
      <c r="P13" s="479"/>
      <c r="Q13" s="479"/>
      <c r="R13" s="479"/>
      <c r="S13" s="479"/>
      <c r="T13" s="479"/>
      <c r="U13" s="479"/>
      <c r="V13" s="479"/>
      <c r="W13" s="480"/>
      <c r="X13" s="484" t="s">
        <v>48</v>
      </c>
      <c r="Y13" s="485"/>
      <c r="Z13" s="478" t="s">
        <v>49</v>
      </c>
      <c r="AA13" s="486"/>
      <c r="AB13" s="486"/>
      <c r="AC13" s="486"/>
      <c r="AD13" s="487"/>
      <c r="AE13" s="161"/>
      <c r="AF13" s="153"/>
      <c r="AG13" s="317"/>
      <c r="AH13" s="98"/>
      <c r="AI13" s="98" t="s">
        <v>50</v>
      </c>
      <c r="AJ13" s="99"/>
      <c r="AK13" s="88" t="s">
        <v>51</v>
      </c>
      <c r="AL13" s="87"/>
      <c r="AM13" s="89">
        <v>12</v>
      </c>
      <c r="AN13" s="90" t="s">
        <v>52</v>
      </c>
    </row>
    <row r="14" spans="1:40" ht="30.75" customHeight="1" thickBot="1">
      <c r="A14" s="517"/>
      <c r="B14" s="519"/>
      <c r="C14" s="526"/>
      <c r="D14" s="527"/>
      <c r="E14" s="528"/>
      <c r="F14" s="100"/>
      <c r="G14" s="171" t="s">
        <v>260</v>
      </c>
      <c r="H14" s="508" t="s">
        <v>53</v>
      </c>
      <c r="I14" s="512"/>
      <c r="J14" s="171" t="s">
        <v>54</v>
      </c>
      <c r="K14" s="172" t="s">
        <v>55</v>
      </c>
      <c r="L14" s="170"/>
      <c r="M14" s="173"/>
      <c r="N14" s="508" t="s">
        <v>260</v>
      </c>
      <c r="O14" s="512"/>
      <c r="P14" s="506" t="s">
        <v>53</v>
      </c>
      <c r="Q14" s="507"/>
      <c r="R14" s="508" t="s">
        <v>54</v>
      </c>
      <c r="S14" s="507"/>
      <c r="T14" s="508" t="s">
        <v>55</v>
      </c>
      <c r="U14" s="507"/>
      <c r="V14" s="508"/>
      <c r="W14" s="512"/>
      <c r="X14" s="533"/>
      <c r="Y14" s="534"/>
      <c r="Z14" s="171" t="s">
        <v>260</v>
      </c>
      <c r="AA14" s="175" t="s">
        <v>53</v>
      </c>
      <c r="AB14" s="174" t="s">
        <v>54</v>
      </c>
      <c r="AC14" s="170" t="s">
        <v>55</v>
      </c>
      <c r="AD14" s="197"/>
      <c r="AE14" s="139"/>
      <c r="AF14" s="169"/>
      <c r="AG14" s="318" t="s">
        <v>127</v>
      </c>
      <c r="AH14" s="72"/>
      <c r="AI14" s="101">
        <v>0.2916666666666667</v>
      </c>
      <c r="AJ14" s="102"/>
      <c r="AK14" s="103">
        <f>IF($AK$6=0,0,IF($AK$6&gt;=$AI$14,$AI$14,$AK$6))</f>
        <v>0</v>
      </c>
      <c r="AL14" s="102"/>
      <c r="AM14" s="16">
        <v>13</v>
      </c>
      <c r="AN14" s="17" t="s">
        <v>56</v>
      </c>
    </row>
    <row r="15" spans="1:40" ht="19.5" customHeight="1" thickTop="1">
      <c r="A15" s="413" t="s">
        <v>57</v>
      </c>
      <c r="B15" s="414"/>
      <c r="C15" s="415"/>
      <c r="D15" s="104" t="s">
        <v>180</v>
      </c>
      <c r="E15" s="416"/>
      <c r="F15" s="198"/>
      <c r="G15" s="198"/>
      <c r="H15" s="509"/>
      <c r="I15" s="510"/>
      <c r="J15" s="411"/>
      <c r="K15" s="411"/>
      <c r="L15" s="411"/>
      <c r="M15" s="198"/>
      <c r="N15" s="509"/>
      <c r="O15" s="510"/>
      <c r="P15" s="504"/>
      <c r="Q15" s="511"/>
      <c r="R15" s="504"/>
      <c r="S15" s="505"/>
      <c r="T15" s="504"/>
      <c r="U15" s="505"/>
      <c r="V15" s="504"/>
      <c r="W15" s="505"/>
      <c r="X15" s="472"/>
      <c r="Y15" s="473"/>
      <c r="Z15" s="198"/>
      <c r="AA15" s="192"/>
      <c r="AB15" s="198"/>
      <c r="AC15" s="159"/>
      <c r="AD15" s="198"/>
      <c r="AE15" s="154"/>
      <c r="AF15" s="41"/>
      <c r="AG15" s="316">
        <f>SUM(F15:AD15)</f>
        <v>0</v>
      </c>
      <c r="AM15" s="16">
        <v>14</v>
      </c>
      <c r="AN15" s="17" t="s">
        <v>58</v>
      </c>
    </row>
    <row r="16" spans="1:40" ht="19.5" customHeight="1">
      <c r="A16" s="105" t="s">
        <v>59</v>
      </c>
      <c r="B16" s="106"/>
      <c r="C16" s="107"/>
      <c r="D16" s="108" t="s">
        <v>180</v>
      </c>
      <c r="E16" s="109"/>
      <c r="F16" s="110"/>
      <c r="G16" s="110"/>
      <c r="H16" s="498"/>
      <c r="I16" s="499"/>
      <c r="J16" s="111"/>
      <c r="K16" s="111"/>
      <c r="L16" s="111"/>
      <c r="M16" s="110"/>
      <c r="N16" s="498"/>
      <c r="O16" s="499"/>
      <c r="P16" s="494"/>
      <c r="Q16" s="503"/>
      <c r="R16" s="494"/>
      <c r="S16" s="495"/>
      <c r="T16" s="494"/>
      <c r="U16" s="495"/>
      <c r="V16" s="494"/>
      <c r="W16" s="495"/>
      <c r="X16" s="457"/>
      <c r="Y16" s="458"/>
      <c r="Z16" s="110"/>
      <c r="AA16" s="193"/>
      <c r="AB16" s="110"/>
      <c r="AC16" s="158"/>
      <c r="AD16" s="110"/>
      <c r="AE16" s="155"/>
      <c r="AF16" s="41"/>
      <c r="AG16" s="316">
        <f aca="true" t="shared" si="0" ref="AG16:AG30">SUM(F16:AD16)</f>
        <v>0</v>
      </c>
      <c r="AH16" s="112"/>
      <c r="AI16" s="113"/>
      <c r="AM16" s="16">
        <v>15</v>
      </c>
      <c r="AN16" s="17" t="s">
        <v>60</v>
      </c>
    </row>
    <row r="17" spans="1:40" ht="19.5" customHeight="1">
      <c r="A17" s="105" t="s">
        <v>61</v>
      </c>
      <c r="B17" s="106"/>
      <c r="C17" s="107"/>
      <c r="D17" s="108" t="s">
        <v>180</v>
      </c>
      <c r="E17" s="109"/>
      <c r="F17" s="110"/>
      <c r="G17" s="110"/>
      <c r="H17" s="498"/>
      <c r="I17" s="499"/>
      <c r="J17" s="111"/>
      <c r="K17" s="111"/>
      <c r="L17" s="111"/>
      <c r="M17" s="110"/>
      <c r="N17" s="498"/>
      <c r="O17" s="499"/>
      <c r="P17" s="494"/>
      <c r="Q17" s="503"/>
      <c r="R17" s="494"/>
      <c r="S17" s="495"/>
      <c r="T17" s="494"/>
      <c r="U17" s="495"/>
      <c r="V17" s="494"/>
      <c r="W17" s="495"/>
      <c r="X17" s="457"/>
      <c r="Y17" s="458"/>
      <c r="Z17" s="110"/>
      <c r="AA17" s="193"/>
      <c r="AB17" s="110"/>
      <c r="AC17" s="158"/>
      <c r="AD17" s="110"/>
      <c r="AE17" s="63"/>
      <c r="AF17" s="41"/>
      <c r="AG17" s="316">
        <f t="shared" si="0"/>
        <v>0</v>
      </c>
      <c r="AL17" s="81"/>
      <c r="AM17" s="16">
        <v>16</v>
      </c>
      <c r="AN17" s="17" t="s">
        <v>63</v>
      </c>
    </row>
    <row r="18" spans="1:40" ht="19.5" customHeight="1">
      <c r="A18" s="105" t="s">
        <v>64</v>
      </c>
      <c r="B18" s="106"/>
      <c r="C18" s="107"/>
      <c r="D18" s="108" t="s">
        <v>180</v>
      </c>
      <c r="E18" s="109"/>
      <c r="F18" s="110"/>
      <c r="G18" s="110"/>
      <c r="H18" s="498"/>
      <c r="I18" s="499"/>
      <c r="J18" s="111"/>
      <c r="K18" s="111"/>
      <c r="L18" s="111"/>
      <c r="M18" s="110"/>
      <c r="N18" s="498"/>
      <c r="O18" s="499"/>
      <c r="P18" s="494"/>
      <c r="Q18" s="503"/>
      <c r="R18" s="494"/>
      <c r="S18" s="495"/>
      <c r="T18" s="494"/>
      <c r="U18" s="495"/>
      <c r="V18" s="494"/>
      <c r="W18" s="495"/>
      <c r="X18" s="457"/>
      <c r="Y18" s="458"/>
      <c r="Z18" s="110"/>
      <c r="AA18" s="193"/>
      <c r="AB18" s="110"/>
      <c r="AC18" s="158"/>
      <c r="AD18" s="110"/>
      <c r="AE18" s="63"/>
      <c r="AF18" s="41"/>
      <c r="AG18" s="316">
        <f t="shared" si="0"/>
        <v>0</v>
      </c>
      <c r="AL18" s="81"/>
      <c r="AM18" s="16">
        <v>17</v>
      </c>
      <c r="AN18" s="17" t="s">
        <v>65</v>
      </c>
    </row>
    <row r="19" spans="1:40" ht="19.5" customHeight="1">
      <c r="A19" s="105" t="s">
        <v>66</v>
      </c>
      <c r="B19" s="106"/>
      <c r="C19" s="107"/>
      <c r="D19" s="108" t="s">
        <v>180</v>
      </c>
      <c r="E19" s="109"/>
      <c r="F19" s="110"/>
      <c r="G19" s="110"/>
      <c r="H19" s="498"/>
      <c r="I19" s="499"/>
      <c r="J19" s="111"/>
      <c r="K19" s="111"/>
      <c r="L19" s="111"/>
      <c r="M19" s="110"/>
      <c r="N19" s="498"/>
      <c r="O19" s="499"/>
      <c r="P19" s="494"/>
      <c r="Q19" s="503"/>
      <c r="R19" s="494"/>
      <c r="S19" s="495"/>
      <c r="T19" s="494"/>
      <c r="U19" s="495"/>
      <c r="V19" s="494"/>
      <c r="W19" s="495"/>
      <c r="X19" s="457"/>
      <c r="Y19" s="458"/>
      <c r="Z19" s="110"/>
      <c r="AA19" s="193"/>
      <c r="AB19" s="110"/>
      <c r="AC19" s="158"/>
      <c r="AD19" s="110"/>
      <c r="AE19" s="63"/>
      <c r="AF19" s="41"/>
      <c r="AG19" s="316">
        <f t="shared" si="0"/>
        <v>0</v>
      </c>
      <c r="AL19" s="81"/>
      <c r="AM19" s="16">
        <v>18</v>
      </c>
      <c r="AN19" s="17" t="s">
        <v>67</v>
      </c>
    </row>
    <row r="20" spans="1:40" ht="19.5" customHeight="1">
      <c r="A20" s="105" t="s">
        <v>68</v>
      </c>
      <c r="B20" s="106"/>
      <c r="C20" s="107"/>
      <c r="D20" s="108" t="s">
        <v>69</v>
      </c>
      <c r="E20" s="109"/>
      <c r="F20" s="110"/>
      <c r="G20" s="110"/>
      <c r="H20" s="498"/>
      <c r="I20" s="499"/>
      <c r="J20" s="111"/>
      <c r="K20" s="111"/>
      <c r="L20" s="111"/>
      <c r="M20" s="110"/>
      <c r="N20" s="498"/>
      <c r="O20" s="499"/>
      <c r="P20" s="494"/>
      <c r="Q20" s="503"/>
      <c r="R20" s="494"/>
      <c r="S20" s="495"/>
      <c r="T20" s="494"/>
      <c r="U20" s="495"/>
      <c r="V20" s="494"/>
      <c r="W20" s="495"/>
      <c r="X20" s="457"/>
      <c r="Y20" s="458"/>
      <c r="Z20" s="110"/>
      <c r="AA20" s="193"/>
      <c r="AB20" s="110"/>
      <c r="AC20" s="158"/>
      <c r="AD20" s="110"/>
      <c r="AE20" s="63"/>
      <c r="AF20" s="41"/>
      <c r="AG20" s="316">
        <f t="shared" si="0"/>
        <v>0</v>
      </c>
      <c r="AL20" s="81"/>
      <c r="AM20" s="16">
        <v>19</v>
      </c>
      <c r="AN20" s="17" t="s">
        <v>70</v>
      </c>
    </row>
    <row r="21" spans="1:40" ht="19.5" customHeight="1">
      <c r="A21" s="105" t="s">
        <v>71</v>
      </c>
      <c r="B21" s="106"/>
      <c r="C21" s="107"/>
      <c r="D21" s="108" t="s">
        <v>180</v>
      </c>
      <c r="E21" s="109"/>
      <c r="F21" s="110"/>
      <c r="G21" s="110"/>
      <c r="H21" s="498"/>
      <c r="I21" s="499"/>
      <c r="J21" s="111"/>
      <c r="K21" s="111"/>
      <c r="L21" s="111"/>
      <c r="M21" s="110"/>
      <c r="N21" s="498"/>
      <c r="O21" s="499"/>
      <c r="P21" s="494"/>
      <c r="Q21" s="503"/>
      <c r="R21" s="494"/>
      <c r="S21" s="495"/>
      <c r="T21" s="494"/>
      <c r="U21" s="495"/>
      <c r="V21" s="494"/>
      <c r="W21" s="495"/>
      <c r="X21" s="457"/>
      <c r="Y21" s="458"/>
      <c r="Z21" s="110"/>
      <c r="AA21" s="193"/>
      <c r="AB21" s="110"/>
      <c r="AC21" s="158"/>
      <c r="AD21" s="110"/>
      <c r="AE21" s="63"/>
      <c r="AF21" s="41"/>
      <c r="AG21" s="316">
        <f t="shared" si="0"/>
        <v>0</v>
      </c>
      <c r="AL21" s="81"/>
      <c r="AM21" s="16">
        <v>20</v>
      </c>
      <c r="AN21" s="17" t="s">
        <v>72</v>
      </c>
    </row>
    <row r="22" spans="1:40" ht="19.5" customHeight="1">
      <c r="A22" s="105" t="s">
        <v>73</v>
      </c>
      <c r="B22" s="106"/>
      <c r="C22" s="107"/>
      <c r="D22" s="108" t="s">
        <v>69</v>
      </c>
      <c r="E22" s="109"/>
      <c r="F22" s="110"/>
      <c r="G22" s="110"/>
      <c r="H22" s="498"/>
      <c r="I22" s="499"/>
      <c r="J22" s="111"/>
      <c r="K22" s="111"/>
      <c r="L22" s="111"/>
      <c r="M22" s="110"/>
      <c r="N22" s="498"/>
      <c r="O22" s="499"/>
      <c r="P22" s="494"/>
      <c r="Q22" s="503"/>
      <c r="R22" s="494"/>
      <c r="S22" s="495"/>
      <c r="T22" s="494"/>
      <c r="U22" s="495"/>
      <c r="V22" s="494"/>
      <c r="W22" s="495"/>
      <c r="X22" s="457"/>
      <c r="Y22" s="458"/>
      <c r="Z22" s="110"/>
      <c r="AA22" s="193"/>
      <c r="AB22" s="110"/>
      <c r="AC22" s="158"/>
      <c r="AD22" s="110"/>
      <c r="AE22" s="63"/>
      <c r="AF22" s="41"/>
      <c r="AG22" s="316">
        <f t="shared" si="0"/>
        <v>0</v>
      </c>
      <c r="AL22" s="81"/>
      <c r="AM22" s="16">
        <v>21</v>
      </c>
      <c r="AN22" s="17" t="s">
        <v>74</v>
      </c>
    </row>
    <row r="23" spans="1:40" ht="19.5" customHeight="1">
      <c r="A23" s="105" t="s">
        <v>75</v>
      </c>
      <c r="B23" s="106"/>
      <c r="C23" s="107"/>
      <c r="D23" s="108" t="s">
        <v>10</v>
      </c>
      <c r="E23" s="109"/>
      <c r="F23" s="110"/>
      <c r="G23" s="110"/>
      <c r="H23" s="498"/>
      <c r="I23" s="499"/>
      <c r="J23" s="111"/>
      <c r="K23" s="111"/>
      <c r="L23" s="111"/>
      <c r="M23" s="110"/>
      <c r="N23" s="498"/>
      <c r="O23" s="499"/>
      <c r="P23" s="494"/>
      <c r="Q23" s="503"/>
      <c r="R23" s="494"/>
      <c r="S23" s="495"/>
      <c r="T23" s="494"/>
      <c r="U23" s="495"/>
      <c r="V23" s="494"/>
      <c r="W23" s="495"/>
      <c r="X23" s="457"/>
      <c r="Y23" s="458"/>
      <c r="Z23" s="110"/>
      <c r="AA23" s="193"/>
      <c r="AB23" s="110"/>
      <c r="AC23" s="158"/>
      <c r="AD23" s="110"/>
      <c r="AE23" s="63"/>
      <c r="AF23" s="41"/>
      <c r="AG23" s="316">
        <f t="shared" si="0"/>
        <v>0</v>
      </c>
      <c r="AL23" s="81"/>
      <c r="AM23" s="16">
        <v>22</v>
      </c>
      <c r="AN23" s="17" t="s">
        <v>76</v>
      </c>
    </row>
    <row r="24" spans="1:40" ht="19.5" customHeight="1">
      <c r="A24" s="105" t="s">
        <v>82</v>
      </c>
      <c r="B24" s="417"/>
      <c r="C24" s="418"/>
      <c r="D24" s="108" t="s">
        <v>180</v>
      </c>
      <c r="E24" s="419"/>
      <c r="F24" s="110"/>
      <c r="G24" s="110"/>
      <c r="H24" s="498"/>
      <c r="I24" s="499"/>
      <c r="J24" s="111"/>
      <c r="K24" s="111"/>
      <c r="L24" s="111"/>
      <c r="M24" s="110"/>
      <c r="N24" s="498"/>
      <c r="O24" s="499"/>
      <c r="P24" s="494"/>
      <c r="Q24" s="503"/>
      <c r="R24" s="494"/>
      <c r="S24" s="495"/>
      <c r="T24" s="494"/>
      <c r="U24" s="495"/>
      <c r="V24" s="494"/>
      <c r="W24" s="495"/>
      <c r="X24" s="457"/>
      <c r="Y24" s="458"/>
      <c r="Z24" s="110"/>
      <c r="AA24" s="193"/>
      <c r="AB24" s="110"/>
      <c r="AC24" s="158"/>
      <c r="AD24" s="110"/>
      <c r="AE24" s="63"/>
      <c r="AF24" s="41"/>
      <c r="AG24" s="316">
        <f t="shared" si="0"/>
        <v>0</v>
      </c>
      <c r="AL24" s="81"/>
      <c r="AM24" s="16">
        <v>23</v>
      </c>
      <c r="AN24" s="17" t="s">
        <v>77</v>
      </c>
    </row>
    <row r="25" spans="1:40" ht="19.5" customHeight="1">
      <c r="A25" s="105" t="s">
        <v>84</v>
      </c>
      <c r="B25" s="417"/>
      <c r="C25" s="418"/>
      <c r="D25" s="108" t="s">
        <v>69</v>
      </c>
      <c r="E25" s="419"/>
      <c r="F25" s="110"/>
      <c r="G25" s="110"/>
      <c r="H25" s="498"/>
      <c r="I25" s="499"/>
      <c r="J25" s="111"/>
      <c r="K25" s="111"/>
      <c r="L25" s="111"/>
      <c r="M25" s="110"/>
      <c r="N25" s="498"/>
      <c r="O25" s="499"/>
      <c r="P25" s="494"/>
      <c r="Q25" s="503"/>
      <c r="R25" s="494"/>
      <c r="S25" s="495"/>
      <c r="T25" s="494"/>
      <c r="U25" s="495"/>
      <c r="V25" s="494"/>
      <c r="W25" s="495"/>
      <c r="X25" s="457"/>
      <c r="Y25" s="458"/>
      <c r="Z25" s="110"/>
      <c r="AA25" s="193"/>
      <c r="AB25" s="110"/>
      <c r="AC25" s="158"/>
      <c r="AD25" s="110"/>
      <c r="AE25" s="63"/>
      <c r="AF25" s="41"/>
      <c r="AG25" s="316">
        <f t="shared" si="0"/>
        <v>0</v>
      </c>
      <c r="AL25" s="81"/>
      <c r="AM25" s="16">
        <v>24</v>
      </c>
      <c r="AN25" s="17" t="s">
        <v>79</v>
      </c>
    </row>
    <row r="26" spans="1:40" s="84" customFormat="1" ht="19.5" customHeight="1">
      <c r="A26" s="105" t="s">
        <v>86</v>
      </c>
      <c r="B26" s="417"/>
      <c r="C26" s="418"/>
      <c r="D26" s="108" t="s">
        <v>10</v>
      </c>
      <c r="E26" s="419"/>
      <c r="F26" s="110"/>
      <c r="G26" s="110"/>
      <c r="H26" s="498"/>
      <c r="I26" s="499"/>
      <c r="J26" s="111"/>
      <c r="K26" s="111"/>
      <c r="L26" s="111"/>
      <c r="M26" s="110"/>
      <c r="N26" s="498"/>
      <c r="O26" s="499"/>
      <c r="P26" s="494"/>
      <c r="Q26" s="503"/>
      <c r="R26" s="494"/>
      <c r="S26" s="495"/>
      <c r="T26" s="494"/>
      <c r="U26" s="495"/>
      <c r="V26" s="494"/>
      <c r="W26" s="495"/>
      <c r="X26" s="457"/>
      <c r="Y26" s="458"/>
      <c r="Z26" s="110"/>
      <c r="AA26" s="193"/>
      <c r="AB26" s="110"/>
      <c r="AC26" s="158"/>
      <c r="AD26" s="110"/>
      <c r="AE26" s="63"/>
      <c r="AF26" s="160"/>
      <c r="AG26" s="316">
        <f t="shared" si="0"/>
        <v>0</v>
      </c>
      <c r="AL26" s="117"/>
      <c r="AM26" s="89">
        <v>25</v>
      </c>
      <c r="AN26" s="90" t="s">
        <v>80</v>
      </c>
    </row>
    <row r="27" spans="1:40" s="84" customFormat="1" ht="19.5" customHeight="1">
      <c r="A27" s="420"/>
      <c r="B27" s="417"/>
      <c r="C27" s="418"/>
      <c r="D27" s="108"/>
      <c r="E27" s="419"/>
      <c r="F27" s="110"/>
      <c r="G27" s="110"/>
      <c r="H27" s="498"/>
      <c r="I27" s="499"/>
      <c r="J27" s="111"/>
      <c r="K27" s="111"/>
      <c r="L27" s="111"/>
      <c r="M27" s="110"/>
      <c r="N27" s="498"/>
      <c r="O27" s="499"/>
      <c r="P27" s="494"/>
      <c r="Q27" s="503"/>
      <c r="R27" s="494"/>
      <c r="S27" s="495"/>
      <c r="T27" s="494"/>
      <c r="U27" s="495"/>
      <c r="V27" s="494"/>
      <c r="W27" s="495"/>
      <c r="X27" s="464"/>
      <c r="Y27" s="465"/>
      <c r="Z27" s="110"/>
      <c r="AA27" s="193"/>
      <c r="AB27" s="110"/>
      <c r="AC27" s="158"/>
      <c r="AD27" s="110"/>
      <c r="AE27" s="63"/>
      <c r="AF27" s="160"/>
      <c r="AG27" s="316"/>
      <c r="AL27" s="117"/>
      <c r="AM27" s="89">
        <v>26</v>
      </c>
      <c r="AN27" s="90" t="s">
        <v>81</v>
      </c>
    </row>
    <row r="28" spans="1:40" ht="19.5" customHeight="1">
      <c r="A28" s="122" t="s">
        <v>78</v>
      </c>
      <c r="B28" s="417"/>
      <c r="C28" s="418"/>
      <c r="D28" s="108" t="s">
        <v>62</v>
      </c>
      <c r="E28" s="419"/>
      <c r="F28" s="110"/>
      <c r="G28" s="110"/>
      <c r="H28" s="498"/>
      <c r="I28" s="499"/>
      <c r="J28" s="111"/>
      <c r="K28" s="111"/>
      <c r="L28" s="111"/>
      <c r="M28" s="110"/>
      <c r="N28" s="498"/>
      <c r="O28" s="499"/>
      <c r="P28" s="494"/>
      <c r="Q28" s="503"/>
      <c r="R28" s="494"/>
      <c r="S28" s="495"/>
      <c r="T28" s="494"/>
      <c r="U28" s="495"/>
      <c r="V28" s="494"/>
      <c r="W28" s="495"/>
      <c r="X28" s="464"/>
      <c r="Y28" s="465"/>
      <c r="Z28" s="110"/>
      <c r="AA28" s="193"/>
      <c r="AB28" s="110"/>
      <c r="AC28" s="158"/>
      <c r="AD28" s="110"/>
      <c r="AE28" s="31"/>
      <c r="AF28" s="41"/>
      <c r="AG28" s="316">
        <f t="shared" si="0"/>
        <v>0</v>
      </c>
      <c r="AM28" s="16">
        <v>27</v>
      </c>
      <c r="AN28" s="17" t="s">
        <v>83</v>
      </c>
    </row>
    <row r="29" spans="1:40" ht="19.5" customHeight="1">
      <c r="A29" s="122" t="s">
        <v>88</v>
      </c>
      <c r="B29" s="417"/>
      <c r="C29" s="418"/>
      <c r="D29" s="108" t="s">
        <v>89</v>
      </c>
      <c r="E29" s="419"/>
      <c r="F29" s="110"/>
      <c r="G29" s="110"/>
      <c r="H29" s="498"/>
      <c r="I29" s="499"/>
      <c r="J29" s="111"/>
      <c r="K29" s="111"/>
      <c r="L29" s="111"/>
      <c r="M29" s="110"/>
      <c r="N29" s="498"/>
      <c r="O29" s="499"/>
      <c r="P29" s="494"/>
      <c r="Q29" s="503"/>
      <c r="R29" s="494"/>
      <c r="S29" s="495"/>
      <c r="T29" s="494"/>
      <c r="U29" s="495"/>
      <c r="V29" s="494"/>
      <c r="W29" s="495"/>
      <c r="X29" s="464"/>
      <c r="Y29" s="465"/>
      <c r="Z29" s="110"/>
      <c r="AA29" s="193"/>
      <c r="AB29" s="110"/>
      <c r="AC29" s="158"/>
      <c r="AD29" s="110"/>
      <c r="AE29" s="31"/>
      <c r="AF29" s="41"/>
      <c r="AG29" s="316">
        <f t="shared" si="0"/>
        <v>0</v>
      </c>
      <c r="AM29" s="16">
        <v>28</v>
      </c>
      <c r="AN29" s="17" t="s">
        <v>85</v>
      </c>
    </row>
    <row r="30" spans="1:40" ht="19.5" customHeight="1">
      <c r="A30" s="421" t="s">
        <v>113</v>
      </c>
      <c r="B30" s="422"/>
      <c r="C30" s="423"/>
      <c r="D30" s="424" t="s">
        <v>62</v>
      </c>
      <c r="E30" s="425"/>
      <c r="F30" s="188"/>
      <c r="G30" s="188"/>
      <c r="H30" s="500"/>
      <c r="I30" s="501"/>
      <c r="J30" s="426"/>
      <c r="K30" s="426"/>
      <c r="L30" s="426"/>
      <c r="M30" s="188"/>
      <c r="N30" s="500"/>
      <c r="O30" s="501"/>
      <c r="P30" s="474"/>
      <c r="Q30" s="502"/>
      <c r="R30" s="474"/>
      <c r="S30" s="475"/>
      <c r="T30" s="474"/>
      <c r="U30" s="475"/>
      <c r="V30" s="474"/>
      <c r="W30" s="475"/>
      <c r="X30" s="466"/>
      <c r="Y30" s="467"/>
      <c r="Z30" s="188"/>
      <c r="AA30" s="194"/>
      <c r="AB30" s="188"/>
      <c r="AC30" s="195"/>
      <c r="AD30" s="188"/>
      <c r="AE30" s="31"/>
      <c r="AF30" s="41"/>
      <c r="AG30" s="316">
        <f t="shared" si="0"/>
        <v>0</v>
      </c>
      <c r="AM30" s="16">
        <v>29</v>
      </c>
      <c r="AN30" s="17" t="s">
        <v>87</v>
      </c>
    </row>
    <row r="31" spans="1:40" ht="19.5" customHeight="1">
      <c r="A31" s="114"/>
      <c r="B31" s="115"/>
      <c r="C31" s="115"/>
      <c r="D31" s="115"/>
      <c r="E31" s="116"/>
      <c r="F31" s="186" t="s">
        <v>120</v>
      </c>
      <c r="G31" s="186"/>
      <c r="H31" s="496"/>
      <c r="I31" s="497"/>
      <c r="J31" s="187"/>
      <c r="K31" s="187"/>
      <c r="L31" s="187"/>
      <c r="M31" s="186" t="s">
        <v>121</v>
      </c>
      <c r="N31" s="476"/>
      <c r="O31" s="477"/>
      <c r="P31" s="476"/>
      <c r="Q31" s="477"/>
      <c r="R31" s="476"/>
      <c r="S31" s="477"/>
      <c r="T31" s="476"/>
      <c r="U31" s="477"/>
      <c r="V31" s="476"/>
      <c r="W31" s="477"/>
      <c r="X31" s="468" t="s">
        <v>128</v>
      </c>
      <c r="Y31" s="469"/>
      <c r="Z31" s="189"/>
      <c r="AA31" s="190"/>
      <c r="AB31" s="190"/>
      <c r="AC31" s="190"/>
      <c r="AD31" s="190"/>
      <c r="AE31" s="2"/>
      <c r="AF31" s="41"/>
      <c r="AM31" s="16">
        <v>30</v>
      </c>
      <c r="AN31" s="17" t="s">
        <v>90</v>
      </c>
    </row>
    <row r="32" spans="1:40" ht="19.5" customHeight="1">
      <c r="A32" s="118"/>
      <c r="B32" s="119"/>
      <c r="C32" s="119"/>
      <c r="D32" s="120" t="s">
        <v>95</v>
      </c>
      <c r="E32" s="123"/>
      <c r="F32" s="121">
        <f>IF(SUM(F15:F30)=0,"",SUM(F15:F30))</f>
      </c>
      <c r="G32" s="121">
        <f>IF(SUM(G15:G30)=0,"",SUM(G15:G30))</f>
      </c>
      <c r="H32" s="489">
        <f>IF(SUM(H15:H30)=0,"",SUM(H15:H30))</f>
      </c>
      <c r="I32" s="490"/>
      <c r="J32" s="121">
        <f>IF(SUM(J15:J30)=0,"",SUM(J15:J30))</f>
      </c>
      <c r="K32" s="121">
        <f>IF(SUM(K15:K30)=0,"",SUM(K15:K30))</f>
      </c>
      <c r="L32" s="121">
        <f>IF(SUM(L15:L30)=0,"",SUM(L15:L30))</f>
      </c>
      <c r="M32" s="121">
        <f>IF(SUM(M15:M30)=0,"",SUM(M15:M30))</f>
      </c>
      <c r="N32" s="470">
        <f>IF(SUM(N15:O30)=0,"",SUM(N15:O30))</f>
      </c>
      <c r="O32" s="471"/>
      <c r="P32" s="470">
        <f>IF(SUM(P15:Q30)=0,"",SUM(P15:Q30))</f>
      </c>
      <c r="Q32" s="471"/>
      <c r="R32" s="470">
        <f>IF(SUM(R15:S30)=0,"",SUM(R15:S30))</f>
      </c>
      <c r="S32" s="471"/>
      <c r="T32" s="470">
        <f>IF(SUM(T15:U30)=0,"",SUM(T15:U30))</f>
      </c>
      <c r="U32" s="471"/>
      <c r="V32" s="470">
        <f>IF(SUM(V15:W30)=0,"",SUM(V15:W30))</f>
      </c>
      <c r="W32" s="471"/>
      <c r="X32" s="470">
        <f>IF(SUM(X15:Y30)=0,"",SUM(X15:Y30))</f>
      </c>
      <c r="Y32" s="471"/>
      <c r="Z32" s="121">
        <f>IF(SUM(Z15:Z30)=0,"",SUM(Z15:Z30))</f>
      </c>
      <c r="AA32" s="121">
        <f>IF(SUM(AA15:AA30)=0,"",SUM(AA15:AA30))</f>
      </c>
      <c r="AB32" s="121">
        <f>IF(SUM(AB15:AB30)=0,"",SUM(AB15:AB30))</f>
      </c>
      <c r="AC32" s="121">
        <f>IF(SUM(AC15:AC30)=0,"",SUM(AC15:AC30))</f>
      </c>
      <c r="AD32" s="121">
        <f>IF(SUM(AD15:AD30)=0,"",SUM(AD15:AD30))</f>
      </c>
      <c r="AE32" s="31"/>
      <c r="AF32" s="41"/>
      <c r="AM32" s="16">
        <v>31</v>
      </c>
      <c r="AN32" s="17" t="s">
        <v>91</v>
      </c>
    </row>
    <row r="33" spans="1:40" s="84" customFormat="1" ht="19.5" customHeight="1">
      <c r="A33" s="166"/>
      <c r="B33" s="155"/>
      <c r="C33" s="155"/>
      <c r="D33" s="155"/>
      <c r="E33" s="155"/>
      <c r="F33" s="63"/>
      <c r="G33" s="63"/>
      <c r="H33" s="492"/>
      <c r="I33" s="493"/>
      <c r="J33" s="63"/>
      <c r="K33" s="63"/>
      <c r="L33" s="63"/>
      <c r="M33" s="63"/>
      <c r="N33" s="455"/>
      <c r="O33" s="456"/>
      <c r="P33" s="455"/>
      <c r="Q33" s="456"/>
      <c r="R33" s="455"/>
      <c r="S33" s="456"/>
      <c r="T33" s="455"/>
      <c r="U33" s="456"/>
      <c r="V33" s="455"/>
      <c r="W33" s="456"/>
      <c r="X33" s="155"/>
      <c r="Y33" s="155"/>
      <c r="Z33" s="162"/>
      <c r="AA33" s="64"/>
      <c r="AB33" s="64"/>
      <c r="AC33" s="64"/>
      <c r="AD33" s="64"/>
      <c r="AE33" s="64"/>
      <c r="AF33" s="160"/>
      <c r="AM33" s="89">
        <v>32</v>
      </c>
      <c r="AN33" s="90" t="s">
        <v>92</v>
      </c>
    </row>
    <row r="34" spans="1:40" s="84" customFormat="1" ht="19.5" customHeight="1">
      <c r="A34" s="124" t="s">
        <v>244</v>
      </c>
      <c r="B34" s="155"/>
      <c r="C34" s="155"/>
      <c r="D34" s="165"/>
      <c r="E34" s="166"/>
      <c r="F34" s="63"/>
      <c r="G34" s="63"/>
      <c r="H34" s="191"/>
      <c r="I34" s="164"/>
      <c r="J34" s="63"/>
      <c r="K34" s="63"/>
      <c r="L34" s="63"/>
      <c r="M34" s="63"/>
      <c r="N34" s="455"/>
      <c r="O34" s="456"/>
      <c r="P34" s="455"/>
      <c r="Q34" s="456"/>
      <c r="R34" s="455"/>
      <c r="S34" s="456"/>
      <c r="T34" s="455"/>
      <c r="U34" s="456"/>
      <c r="V34" s="455"/>
      <c r="W34" s="456"/>
      <c r="X34" s="155"/>
      <c r="Y34" s="155"/>
      <c r="Z34" s="164"/>
      <c r="AA34" s="64"/>
      <c r="AB34" s="64"/>
      <c r="AC34" s="64"/>
      <c r="AD34" s="64"/>
      <c r="AE34" s="64"/>
      <c r="AF34" s="160"/>
      <c r="AM34" s="89">
        <v>33</v>
      </c>
      <c r="AN34" s="90" t="s">
        <v>93</v>
      </c>
    </row>
    <row r="35" spans="1:40" s="84" customFormat="1" ht="19.5" customHeight="1">
      <c r="A35" s="124"/>
      <c r="B35" s="166"/>
      <c r="C35" s="166"/>
      <c r="D35" s="166"/>
      <c r="E35" s="166"/>
      <c r="F35" s="63"/>
      <c r="G35" s="63"/>
      <c r="H35" s="191"/>
      <c r="I35" s="164"/>
      <c r="J35" s="63"/>
      <c r="K35" s="63"/>
      <c r="L35" s="63"/>
      <c r="M35" s="63"/>
      <c r="N35" s="455"/>
      <c r="O35" s="456"/>
      <c r="P35" s="455"/>
      <c r="Q35" s="456"/>
      <c r="R35" s="455"/>
      <c r="S35" s="456"/>
      <c r="T35" s="455"/>
      <c r="U35" s="456"/>
      <c r="V35" s="455"/>
      <c r="W35" s="456"/>
      <c r="X35" s="491"/>
      <c r="Y35" s="491"/>
      <c r="Z35" s="64"/>
      <c r="AA35" s="460" t="s">
        <v>127</v>
      </c>
      <c r="AB35" s="461"/>
      <c r="AC35" s="488">
        <f>IF(SUM(F32:AD32)=0,"",SUM(F32:AD32))</f>
      </c>
      <c r="AD35" s="461"/>
      <c r="AE35" s="64"/>
      <c r="AM35" s="89">
        <v>34</v>
      </c>
      <c r="AN35" s="90" t="s">
        <v>94</v>
      </c>
    </row>
    <row r="36" spans="1:40" s="84" customFormat="1" ht="19.5" customHeight="1">
      <c r="A36" s="124"/>
      <c r="B36" s="166"/>
      <c r="C36" s="166"/>
      <c r="D36" s="165"/>
      <c r="E36" s="166"/>
      <c r="F36" s="63"/>
      <c r="G36" s="63"/>
      <c r="H36" s="492"/>
      <c r="I36" s="493"/>
      <c r="J36" s="63"/>
      <c r="K36" s="63"/>
      <c r="L36" s="63"/>
      <c r="M36" s="63"/>
      <c r="N36" s="455"/>
      <c r="O36" s="456"/>
      <c r="P36" s="455"/>
      <c r="Q36" s="456"/>
      <c r="R36" s="455"/>
      <c r="S36" s="456"/>
      <c r="T36" s="455"/>
      <c r="U36" s="456"/>
      <c r="V36" s="455"/>
      <c r="W36" s="456"/>
      <c r="X36" s="455"/>
      <c r="Y36" s="456"/>
      <c r="Z36" s="63"/>
      <c r="AA36" s="462"/>
      <c r="AB36" s="463"/>
      <c r="AC36" s="462"/>
      <c r="AD36" s="463"/>
      <c r="AE36" s="63"/>
      <c r="AM36" s="89">
        <v>35</v>
      </c>
      <c r="AN36" s="90" t="s">
        <v>96</v>
      </c>
    </row>
    <row r="37" spans="1:40" ht="21.75" customHeight="1">
      <c r="A37" s="33"/>
      <c r="B37" s="33"/>
      <c r="C37" s="33"/>
      <c r="D37" s="459"/>
      <c r="E37" s="459"/>
      <c r="F37" s="459"/>
      <c r="G37" s="2"/>
      <c r="H37" s="2"/>
      <c r="I37" s="2"/>
      <c r="J37" s="2"/>
      <c r="K37" s="2"/>
      <c r="L37" s="2"/>
      <c r="M37" s="2"/>
      <c r="N37" s="33"/>
      <c r="O37" s="33"/>
      <c r="P37" s="146"/>
      <c r="Q37" s="146"/>
      <c r="R37" s="33"/>
      <c r="S37" s="33"/>
      <c r="T37" s="33"/>
      <c r="U37" s="33"/>
      <c r="V37" s="33"/>
      <c r="W37" s="33"/>
      <c r="X37" s="33"/>
      <c r="Y37" s="33"/>
      <c r="Z37" s="146"/>
      <c r="AA37" s="33"/>
      <c r="AB37" s="33"/>
      <c r="AC37" s="33"/>
      <c r="AD37" s="33"/>
      <c r="AE37" s="2"/>
      <c r="AF37" s="83"/>
      <c r="AM37" s="16">
        <v>36</v>
      </c>
      <c r="AN37" s="17" t="s">
        <v>97</v>
      </c>
    </row>
    <row r="38" spans="1:40" ht="21.75" customHeight="1">
      <c r="A38" s="355"/>
      <c r="B38" s="83"/>
      <c r="C38" s="83"/>
      <c r="D38" s="83"/>
      <c r="E38" s="83"/>
      <c r="F38" s="83"/>
      <c r="G38" s="83"/>
      <c r="H38" s="355"/>
      <c r="I38" s="83"/>
      <c r="J38" s="83"/>
      <c r="K38" s="83"/>
      <c r="L38" s="83"/>
      <c r="M38" s="83"/>
      <c r="N38" s="79"/>
      <c r="O38" s="79"/>
      <c r="P38" s="356"/>
      <c r="Q38" s="356"/>
      <c r="R38" s="79"/>
      <c r="S38" s="79"/>
      <c r="T38" s="79"/>
      <c r="U38" s="79"/>
      <c r="V38" s="79"/>
      <c r="W38" s="79"/>
      <c r="X38" s="79"/>
      <c r="Y38" s="356"/>
      <c r="Z38" s="79"/>
      <c r="AA38" s="79"/>
      <c r="AB38" s="79"/>
      <c r="AC38" s="79"/>
      <c r="AD38" s="79"/>
      <c r="AE38" s="83"/>
      <c r="AM38" s="16">
        <v>37</v>
      </c>
      <c r="AN38" s="17" t="s">
        <v>98</v>
      </c>
    </row>
    <row r="39" spans="1:40" ht="21.7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79"/>
      <c r="Y39" s="79"/>
      <c r="Z39" s="79"/>
      <c r="AA39" s="79"/>
      <c r="AB39" s="79"/>
      <c r="AC39" s="79"/>
      <c r="AD39" s="79"/>
      <c r="AE39" s="83"/>
      <c r="AM39" s="16">
        <v>38</v>
      </c>
      <c r="AN39" s="17" t="s">
        <v>100</v>
      </c>
    </row>
    <row r="40" spans="1:40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3"/>
      <c r="Y40" s="83"/>
      <c r="Z40" s="83"/>
      <c r="AA40" s="83"/>
      <c r="AB40" s="83"/>
      <c r="AC40" s="83"/>
      <c r="AD40" s="83"/>
      <c r="AE40" s="83"/>
      <c r="AG40" s="138"/>
      <c r="AM40" s="16">
        <v>39</v>
      </c>
      <c r="AN40" s="17" t="s">
        <v>102</v>
      </c>
    </row>
    <row r="41" spans="1:40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6"/>
      <c r="Y41" s="83"/>
      <c r="Z41" s="83"/>
      <c r="AA41" s="83"/>
      <c r="AB41" s="83"/>
      <c r="AC41" s="83"/>
      <c r="AD41" s="83"/>
      <c r="AE41" s="83"/>
      <c r="AM41" s="16">
        <v>40</v>
      </c>
      <c r="AN41" s="17" t="s">
        <v>104</v>
      </c>
    </row>
    <row r="42" spans="1:40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3"/>
      <c r="Z42" s="83"/>
      <c r="AA42" s="83"/>
      <c r="AB42" s="83"/>
      <c r="AC42" s="83"/>
      <c r="AD42" s="83"/>
      <c r="AE42" s="83"/>
      <c r="AM42" s="16">
        <v>41</v>
      </c>
      <c r="AN42" s="17" t="s">
        <v>105</v>
      </c>
    </row>
    <row r="43" spans="1:40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3"/>
      <c r="Y43" s="83"/>
      <c r="Z43" s="83"/>
      <c r="AA43" s="83"/>
      <c r="AB43" s="83"/>
      <c r="AC43" s="83"/>
      <c r="AD43" s="83"/>
      <c r="AE43" s="83"/>
      <c r="AM43" s="16">
        <v>42</v>
      </c>
      <c r="AN43" s="17" t="s">
        <v>106</v>
      </c>
    </row>
    <row r="44" spans="1:40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6"/>
      <c r="Y44" s="83"/>
      <c r="Z44" s="83"/>
      <c r="AA44" s="83"/>
      <c r="AB44" s="83"/>
      <c r="AC44" s="83"/>
      <c r="AD44" s="83"/>
      <c r="AE44" s="83"/>
      <c r="AM44" s="16">
        <v>43</v>
      </c>
      <c r="AN44" s="17" t="s">
        <v>107</v>
      </c>
    </row>
    <row r="45" spans="1:40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3"/>
      <c r="AA45" s="83"/>
      <c r="AB45" s="83"/>
      <c r="AC45" s="83"/>
      <c r="AD45" s="83"/>
      <c r="AE45" s="83"/>
      <c r="AM45" s="16">
        <v>44</v>
      </c>
      <c r="AN45" s="17" t="s">
        <v>108</v>
      </c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16">
        <v>45</v>
      </c>
      <c r="AN46" s="17" t="s">
        <v>110</v>
      </c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3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6">
        <v>46</v>
      </c>
      <c r="AN47" s="17" t="s">
        <v>111</v>
      </c>
      <c r="AO47"/>
    </row>
    <row r="48" spans="1:41" ht="14.2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147">
        <v>47</v>
      </c>
      <c r="AN48" s="148" t="s">
        <v>112</v>
      </c>
      <c r="AO48"/>
    </row>
    <row r="49" spans="1:40" ht="15" customHeight="1" thickTop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AM49" s="149"/>
      <c r="AN49" s="149"/>
    </row>
    <row r="50" spans="1:40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AM50" s="150"/>
      <c r="AN50" s="150"/>
    </row>
    <row r="51" spans="1:40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AM51" s="150"/>
      <c r="AN51" s="150"/>
    </row>
    <row r="52" spans="1:40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M52" s="150"/>
      <c r="AN52" s="150"/>
    </row>
    <row r="53" spans="1:40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AM53" s="150"/>
      <c r="AN53" s="150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51"/>
    </row>
  </sheetData>
  <sheetProtection sheet="1" objects="1" scenarios="1"/>
  <protectedRanges>
    <protectedRange sqref="B2 F4 I4 F6 M3 O3 S3 U3 AA5 AB7" name="範囲3"/>
    <protectedRange sqref="B15:AD30" name="範囲1"/>
    <protectedRange sqref="G12:L12 N12:W12 Z12:AD12" name="範囲2"/>
  </protectedRanges>
  <mergeCells count="193">
    <mergeCell ref="AK5:AL5"/>
    <mergeCell ref="AC5:AD5"/>
    <mergeCell ref="AM1:AN1"/>
    <mergeCell ref="A2:A3"/>
    <mergeCell ref="B2:J3"/>
    <mergeCell ref="L2:V2"/>
    <mergeCell ref="W3:Y3"/>
    <mergeCell ref="AB7:AC7"/>
    <mergeCell ref="F4:G5"/>
    <mergeCell ref="H4:H5"/>
    <mergeCell ref="I4:J5"/>
    <mergeCell ref="N4:O4"/>
    <mergeCell ref="N5:R5"/>
    <mergeCell ref="A6:E6"/>
    <mergeCell ref="F6:I7"/>
    <mergeCell ref="N6:R6"/>
    <mergeCell ref="A7:E7"/>
    <mergeCell ref="K4:K7"/>
    <mergeCell ref="J6:J7"/>
    <mergeCell ref="A4:E5"/>
    <mergeCell ref="V14:W14"/>
    <mergeCell ref="AK8:AL8"/>
    <mergeCell ref="A11:A14"/>
    <mergeCell ref="B11:B14"/>
    <mergeCell ref="C11:E14"/>
    <mergeCell ref="G12:L12"/>
    <mergeCell ref="N12:W12"/>
    <mergeCell ref="H14:I14"/>
    <mergeCell ref="N14:O14"/>
    <mergeCell ref="X14:Y14"/>
    <mergeCell ref="H17:I17"/>
    <mergeCell ref="H15:I15"/>
    <mergeCell ref="N15:O15"/>
    <mergeCell ref="P15:Q15"/>
    <mergeCell ref="H16:I16"/>
    <mergeCell ref="N16:O16"/>
    <mergeCell ref="P16:Q16"/>
    <mergeCell ref="N17:O17"/>
    <mergeCell ref="P17:Q17"/>
    <mergeCell ref="R16:S16"/>
    <mergeCell ref="T17:U17"/>
    <mergeCell ref="T15:U15"/>
    <mergeCell ref="P14:Q14"/>
    <mergeCell ref="R14:S14"/>
    <mergeCell ref="T14:U14"/>
    <mergeCell ref="V15:W15"/>
    <mergeCell ref="R17:S17"/>
    <mergeCell ref="R15:S15"/>
    <mergeCell ref="T22:U22"/>
    <mergeCell ref="V22:W22"/>
    <mergeCell ref="V19:W19"/>
    <mergeCell ref="T20:U20"/>
    <mergeCell ref="V20:W20"/>
    <mergeCell ref="T16:U16"/>
    <mergeCell ref="V16:W16"/>
    <mergeCell ref="V17:W17"/>
    <mergeCell ref="T18:U18"/>
    <mergeCell ref="V18:W18"/>
    <mergeCell ref="T21:U21"/>
    <mergeCell ref="V21:W21"/>
    <mergeCell ref="T19:U19"/>
    <mergeCell ref="R23:S23"/>
    <mergeCell ref="T23:U23"/>
    <mergeCell ref="V23:W23"/>
    <mergeCell ref="R21:S21"/>
    <mergeCell ref="R24:S24"/>
    <mergeCell ref="T24:U24"/>
    <mergeCell ref="V24:W24"/>
    <mergeCell ref="R18:S18"/>
    <mergeCell ref="R19:S19"/>
    <mergeCell ref="H22:I22"/>
    <mergeCell ref="N22:O22"/>
    <mergeCell ref="P22:Q22"/>
    <mergeCell ref="R22:S22"/>
    <mergeCell ref="P21:Q21"/>
    <mergeCell ref="R20:S20"/>
    <mergeCell ref="N20:O20"/>
    <mergeCell ref="H18:I18"/>
    <mergeCell ref="N18:O18"/>
    <mergeCell ref="P19:Q19"/>
    <mergeCell ref="P23:Q23"/>
    <mergeCell ref="N21:O21"/>
    <mergeCell ref="H20:I20"/>
    <mergeCell ref="P20:Q20"/>
    <mergeCell ref="P18:Q18"/>
    <mergeCell ref="H24:I24"/>
    <mergeCell ref="N24:O24"/>
    <mergeCell ref="P24:Q24"/>
    <mergeCell ref="H21:I21"/>
    <mergeCell ref="H19:I19"/>
    <mergeCell ref="P26:Q26"/>
    <mergeCell ref="H23:I23"/>
    <mergeCell ref="N23:O23"/>
    <mergeCell ref="N19:O19"/>
    <mergeCell ref="R26:S26"/>
    <mergeCell ref="P25:Q25"/>
    <mergeCell ref="R25:S25"/>
    <mergeCell ref="T26:U26"/>
    <mergeCell ref="V26:W26"/>
    <mergeCell ref="T25:U25"/>
    <mergeCell ref="V25:W25"/>
    <mergeCell ref="N27:O27"/>
    <mergeCell ref="H27:I27"/>
    <mergeCell ref="H25:I25"/>
    <mergeCell ref="N25:O25"/>
    <mergeCell ref="H26:I26"/>
    <mergeCell ref="N26:O26"/>
    <mergeCell ref="H28:I28"/>
    <mergeCell ref="N28:O28"/>
    <mergeCell ref="P28:Q28"/>
    <mergeCell ref="R28:S28"/>
    <mergeCell ref="V29:W29"/>
    <mergeCell ref="P27:Q27"/>
    <mergeCell ref="R27:S27"/>
    <mergeCell ref="T27:U27"/>
    <mergeCell ref="V27:W27"/>
    <mergeCell ref="T28:U28"/>
    <mergeCell ref="V28:W28"/>
    <mergeCell ref="V31:W31"/>
    <mergeCell ref="H29:I29"/>
    <mergeCell ref="N29:O29"/>
    <mergeCell ref="H30:I30"/>
    <mergeCell ref="N30:O30"/>
    <mergeCell ref="P30:Q30"/>
    <mergeCell ref="R30:S30"/>
    <mergeCell ref="P29:Q29"/>
    <mergeCell ref="R29:S29"/>
    <mergeCell ref="T29:U29"/>
    <mergeCell ref="H31:I31"/>
    <mergeCell ref="N31:O31"/>
    <mergeCell ref="P31:Q31"/>
    <mergeCell ref="R31:S31"/>
    <mergeCell ref="N32:O32"/>
    <mergeCell ref="P32:Q32"/>
    <mergeCell ref="R32:S32"/>
    <mergeCell ref="R33:S33"/>
    <mergeCell ref="N36:O36"/>
    <mergeCell ref="T32:U32"/>
    <mergeCell ref="H33:I33"/>
    <mergeCell ref="N33:O33"/>
    <mergeCell ref="N34:O34"/>
    <mergeCell ref="P34:Q34"/>
    <mergeCell ref="P33:Q33"/>
    <mergeCell ref="N35:O35"/>
    <mergeCell ref="H36:I36"/>
    <mergeCell ref="P36:Q36"/>
    <mergeCell ref="AC35:AD36"/>
    <mergeCell ref="H32:I32"/>
    <mergeCell ref="T35:U35"/>
    <mergeCell ref="V35:W35"/>
    <mergeCell ref="X35:Y35"/>
    <mergeCell ref="P35:Q35"/>
    <mergeCell ref="R35:S35"/>
    <mergeCell ref="T34:U34"/>
    <mergeCell ref="V34:W34"/>
    <mergeCell ref="R34:S34"/>
    <mergeCell ref="F11:AD11"/>
    <mergeCell ref="G13:L13"/>
    <mergeCell ref="N13:W13"/>
    <mergeCell ref="X12:Y12"/>
    <mergeCell ref="Z12:AD12"/>
    <mergeCell ref="X13:Y13"/>
    <mergeCell ref="Z13:AD13"/>
    <mergeCell ref="X23:Y23"/>
    <mergeCell ref="X25:Y25"/>
    <mergeCell ref="T36:U36"/>
    <mergeCell ref="V36:W36"/>
    <mergeCell ref="V32:W32"/>
    <mergeCell ref="V33:W33"/>
    <mergeCell ref="T33:U33"/>
    <mergeCell ref="T30:U30"/>
    <mergeCell ref="V30:W30"/>
    <mergeCell ref="T31:U31"/>
    <mergeCell ref="X36:Y36"/>
    <mergeCell ref="X26:Y26"/>
    <mergeCell ref="X15:Y15"/>
    <mergeCell ref="X16:Y16"/>
    <mergeCell ref="X17:Y17"/>
    <mergeCell ref="X18:Y18"/>
    <mergeCell ref="X19:Y19"/>
    <mergeCell ref="X20:Y20"/>
    <mergeCell ref="X21:Y21"/>
    <mergeCell ref="X22:Y22"/>
    <mergeCell ref="R36:S36"/>
    <mergeCell ref="X24:Y24"/>
    <mergeCell ref="D37:F37"/>
    <mergeCell ref="AA35:AB36"/>
    <mergeCell ref="X28:Y28"/>
    <mergeCell ref="X29:Y29"/>
    <mergeCell ref="X30:Y30"/>
    <mergeCell ref="X31:Y31"/>
    <mergeCell ref="X32:Y32"/>
    <mergeCell ref="X27:Y27"/>
  </mergeCells>
  <printOptions horizontalCentered="1"/>
  <pageMargins left="0.1968503937007874" right="0.1968503937007874" top="0.5905511811023623" bottom="0.3937007874015748" header="0.11811023622047245" footer="0.31496062992125984"/>
  <pageSetup horizontalDpi="600" verticalDpi="600" orientation="landscape" paperSize="9" scale="74" r:id="rId2"/>
  <headerFooter alignWithMargins="0">
    <oddHeader>&amp;R別紙８の２（中小企業）</oddHeader>
    <oddFooter>&amp;RH２４.１０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O86"/>
  <sheetViews>
    <sheetView view="pageLayout" zoomScaleNormal="75" workbookViewId="0" topLeftCell="J1">
      <selection activeCell="L8" sqref="L8"/>
    </sheetView>
  </sheetViews>
  <sheetFormatPr defaultColWidth="9.00390625" defaultRowHeight="13.5"/>
  <cols>
    <col min="1" max="1" width="9.625" style="4" customWidth="1"/>
    <col min="2" max="3" width="6.125" style="4" customWidth="1"/>
    <col min="4" max="4" width="2.625" style="4" customWidth="1"/>
    <col min="5" max="5" width="6.125" style="4" customWidth="1"/>
    <col min="6" max="6" width="10.625" style="4" customWidth="1"/>
    <col min="7" max="7" width="8.75390625" style="4" customWidth="1"/>
    <col min="8" max="8" width="3.125" style="4" customWidth="1"/>
    <col min="9" max="9" width="6.125" style="4" customWidth="1"/>
    <col min="10" max="11" width="8.75390625" style="4" customWidth="1"/>
    <col min="12" max="12" width="8.625" style="4" customWidth="1"/>
    <col min="13" max="13" width="10.625" style="4" customWidth="1"/>
    <col min="14" max="23" width="4.625" style="4" customWidth="1"/>
    <col min="24" max="25" width="5.625" style="4" customWidth="1"/>
    <col min="26" max="26" width="8.75390625" style="4" customWidth="1"/>
    <col min="27" max="28" width="8.625" style="4" customWidth="1"/>
    <col min="29" max="29" width="8.75390625" style="4" customWidth="1"/>
    <col min="30" max="30" width="8.625" style="4" customWidth="1"/>
    <col min="31" max="31" width="2.375" style="4" customWidth="1"/>
    <col min="32" max="32" width="9.625" style="4" customWidth="1"/>
    <col min="33" max="33" width="11.00390625" style="4" hidden="1" customWidth="1"/>
    <col min="34" max="34" width="9.625" style="4" hidden="1" customWidth="1"/>
    <col min="35" max="35" width="21.625" style="4" hidden="1" customWidth="1"/>
    <col min="36" max="36" width="0" style="4" hidden="1" customWidth="1"/>
    <col min="37" max="37" width="11.125" style="4" hidden="1" customWidth="1"/>
    <col min="38" max="38" width="0" style="4" hidden="1" customWidth="1"/>
    <col min="39" max="40" width="11.00390625" style="4" hidden="1" customWidth="1"/>
    <col min="41" max="16384" width="9.00390625" style="4" customWidth="1"/>
  </cols>
  <sheetData>
    <row r="1" spans="1:40" ht="27" customHeight="1" thickTop="1">
      <c r="A1" s="1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5"/>
      <c r="AD1" s="3">
        <v>2</v>
      </c>
      <c r="AE1" s="185"/>
      <c r="AG1" s="5" t="s">
        <v>0</v>
      </c>
      <c r="AH1" s="5" t="s">
        <v>1</v>
      </c>
      <c r="AI1"/>
      <c r="AJ1"/>
      <c r="AM1" s="569" t="s">
        <v>3</v>
      </c>
      <c r="AN1" s="570"/>
    </row>
    <row r="2" spans="1:40" ht="21.75" customHeight="1" thickBot="1">
      <c r="A2" s="571" t="s">
        <v>4</v>
      </c>
      <c r="B2" s="584">
        <f>IF('合計表①'!$B$2="","",'合計表①'!$B$2)</f>
      </c>
      <c r="C2" s="585"/>
      <c r="D2" s="585"/>
      <c r="E2" s="585"/>
      <c r="F2" s="585"/>
      <c r="G2" s="585"/>
      <c r="H2" s="585"/>
      <c r="I2" s="585"/>
      <c r="J2" s="586"/>
      <c r="K2" s="8" t="s">
        <v>248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177"/>
      <c r="X2" s="178"/>
      <c r="Y2" s="179"/>
      <c r="Z2" s="10"/>
      <c r="AA2" s="2"/>
      <c r="AB2" s="2"/>
      <c r="AC2" s="185"/>
      <c r="AD2" s="11">
        <f>IF('合計表②'!$AC$35&lt;&gt;"","2",IF($AC$35&lt;&gt;"","1",""))</f>
      </c>
      <c r="AE2" s="185"/>
      <c r="AG2" s="12" t="str">
        <f>CONCATENATE($M$3,":",$O$3)</f>
        <v>:</v>
      </c>
      <c r="AH2" s="13" t="str">
        <f>CONCATENATE($S$3,":",$U$3)</f>
        <v>:</v>
      </c>
      <c r="AI2"/>
      <c r="AJ2"/>
      <c r="AM2" s="16">
        <v>1</v>
      </c>
      <c r="AN2" s="17" t="s">
        <v>6</v>
      </c>
    </row>
    <row r="3" spans="1:40" ht="21.75" customHeight="1" thickTop="1">
      <c r="A3" s="572"/>
      <c r="B3" s="587"/>
      <c r="C3" s="588"/>
      <c r="D3" s="588"/>
      <c r="E3" s="588"/>
      <c r="F3" s="588"/>
      <c r="G3" s="588"/>
      <c r="H3" s="588"/>
      <c r="I3" s="588"/>
      <c r="J3" s="589"/>
      <c r="K3" s="18" t="s">
        <v>242</v>
      </c>
      <c r="L3" s="449" t="s">
        <v>7</v>
      </c>
      <c r="M3" s="450">
        <f>IF('合計表①'!$M$3="","",'合計表①'!$M$3)</f>
      </c>
      <c r="N3" s="448" t="s">
        <v>8</v>
      </c>
      <c r="O3" s="450">
        <f>IF('合計表①'!$O$3="","",'合計表①'!$O$3)</f>
      </c>
      <c r="P3" s="451" t="s">
        <v>9</v>
      </c>
      <c r="Q3" s="451" t="s">
        <v>10</v>
      </c>
      <c r="R3" s="451"/>
      <c r="S3" s="450">
        <f>IF('合計表①'!$S$3="","",'合計表①'!$S$3)</f>
      </c>
      <c r="T3" s="448" t="s">
        <v>8</v>
      </c>
      <c r="U3" s="450">
        <f>IF('合計表①'!$U$3="","",'合計表①'!$U$3)</f>
      </c>
      <c r="V3" s="452" t="s">
        <v>9</v>
      </c>
      <c r="W3" s="581" t="str">
        <f>IF('合計表①'!$W$3="","",'合計表①'!$W$3)</f>
        <v>    時間   分</v>
      </c>
      <c r="X3" s="582"/>
      <c r="Y3" s="583"/>
      <c r="Z3" s="24"/>
      <c r="AA3" s="2"/>
      <c r="AB3" s="2"/>
      <c r="AC3" s="79"/>
      <c r="AD3" s="2"/>
      <c r="AE3" s="2"/>
      <c r="AG3" s="5" t="s">
        <v>11</v>
      </c>
      <c r="AH3" s="25">
        <f>S3</f>
      </c>
      <c r="AI3"/>
      <c r="AJ3"/>
      <c r="AM3" s="16">
        <v>2</v>
      </c>
      <c r="AN3" s="17" t="s">
        <v>13</v>
      </c>
    </row>
    <row r="4" spans="1:40" ht="21.75" customHeight="1" thickBot="1">
      <c r="A4" s="460" t="s">
        <v>14</v>
      </c>
      <c r="B4" s="550"/>
      <c r="C4" s="550"/>
      <c r="D4" s="550"/>
      <c r="E4" s="461"/>
      <c r="F4" s="605">
        <f>IF('合計表①'!$F$4="","",'合計表①'!$F$4)</f>
      </c>
      <c r="G4" s="606"/>
      <c r="H4" s="609" t="s">
        <v>114</v>
      </c>
      <c r="I4" s="592">
        <f>IF('合計表①'!$I$4="","",'合計表①'!$I$4)</f>
      </c>
      <c r="J4" s="593"/>
      <c r="K4" s="546" t="s">
        <v>123</v>
      </c>
      <c r="L4" s="28" t="s">
        <v>16</v>
      </c>
      <c r="M4" s="29"/>
      <c r="N4" s="564"/>
      <c r="O4" s="564"/>
      <c r="P4" s="30"/>
      <c r="Q4" s="30"/>
      <c r="R4" s="30"/>
      <c r="S4" s="31"/>
      <c r="T4" s="31"/>
      <c r="U4" s="31"/>
      <c r="V4" s="31"/>
      <c r="W4" s="31"/>
      <c r="X4" s="31"/>
      <c r="Y4" s="47"/>
      <c r="Z4" s="31"/>
      <c r="AA4" s="181" t="s">
        <v>250</v>
      </c>
      <c r="AB4" s="140"/>
      <c r="AC4" s="140"/>
      <c r="AD4" s="33"/>
      <c r="AE4" s="33"/>
      <c r="AG4" s="34" t="b">
        <v>0</v>
      </c>
      <c r="AH4" s="35" t="str">
        <f>IF('総合計表'!AG4=TRUE,CONCATENATE(S3+24,":",$U$3),$AH$2)</f>
        <v>:</v>
      </c>
      <c r="AI4"/>
      <c r="AJ4"/>
      <c r="AM4" s="16">
        <v>3</v>
      </c>
      <c r="AN4" s="17" t="s">
        <v>18</v>
      </c>
    </row>
    <row r="5" spans="1:40" ht="21.75" customHeight="1" thickTop="1">
      <c r="A5" s="462"/>
      <c r="B5" s="551"/>
      <c r="C5" s="551"/>
      <c r="D5" s="551"/>
      <c r="E5" s="463"/>
      <c r="F5" s="607"/>
      <c r="G5" s="608"/>
      <c r="H5" s="610"/>
      <c r="I5" s="594"/>
      <c r="J5" s="595"/>
      <c r="K5" s="547"/>
      <c r="L5" s="28" t="s">
        <v>20</v>
      </c>
      <c r="M5" s="31"/>
      <c r="N5" s="542" t="str">
        <f>IF('合計表①'!$N$5="","",'合計表①'!$N$5)</f>
        <v>　　　　時間　　　　　分</v>
      </c>
      <c r="O5" s="542"/>
      <c r="P5" s="565"/>
      <c r="Q5" s="565"/>
      <c r="R5" s="565"/>
      <c r="S5" s="30" t="s">
        <v>21</v>
      </c>
      <c r="T5" s="31"/>
      <c r="U5" s="31"/>
      <c r="V5" s="31"/>
      <c r="W5" s="31"/>
      <c r="X5" s="31"/>
      <c r="Y5" s="180"/>
      <c r="Z5" s="41"/>
      <c r="AA5" s="454">
        <f>IF('合計表①'!$AA$5="","",'合計表①'!$AA$5)</f>
      </c>
      <c r="AB5" s="183">
        <f>IF('合計表①'!$AB$5="","",'合計表①'!$AB$5)</f>
      </c>
      <c r="AC5" s="568" t="s">
        <v>246</v>
      </c>
      <c r="AD5" s="568"/>
      <c r="AE5" s="167"/>
      <c r="AG5" s="43" t="s">
        <v>22</v>
      </c>
      <c r="AH5" s="44"/>
      <c r="AI5" s="45" t="s">
        <v>23</v>
      </c>
      <c r="AJ5" s="46"/>
      <c r="AK5" s="566" t="s">
        <v>24</v>
      </c>
      <c r="AL5" s="567"/>
      <c r="AM5" s="16">
        <v>4</v>
      </c>
      <c r="AN5" s="17" t="s">
        <v>25</v>
      </c>
    </row>
    <row r="6" spans="1:40" ht="21.75" customHeight="1" thickBot="1">
      <c r="A6" s="535" t="s">
        <v>245</v>
      </c>
      <c r="B6" s="536"/>
      <c r="C6" s="536"/>
      <c r="D6" s="536"/>
      <c r="E6" s="537"/>
      <c r="F6" s="597">
        <f>IF('合計表①'!$F$6="","",'合計表①'!$F$6)</f>
      </c>
      <c r="G6" s="598"/>
      <c r="H6" s="598"/>
      <c r="I6" s="598"/>
      <c r="J6" s="549" t="s">
        <v>30</v>
      </c>
      <c r="K6" s="547"/>
      <c r="L6" s="28" t="s">
        <v>26</v>
      </c>
      <c r="M6" s="31"/>
      <c r="N6" s="542" t="str">
        <f>IF('合計表①'!$N$6="","",'合計表①'!$N$6)</f>
        <v>　　　　時間　　　　　分</v>
      </c>
      <c r="O6" s="542" t="str">
        <f>IF(O2&gt;R4,"7時間00分",IF(O2=0,"　　　時間　分",O2))</f>
        <v>　　　時間　分</v>
      </c>
      <c r="P6" s="542" t="str">
        <f>IF(P2&gt;S4,"7時間00分",IF(P2=0,"　　　時間　分",P2))</f>
        <v>　　　時間　分</v>
      </c>
      <c r="Q6" s="542"/>
      <c r="R6" s="542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1"/>
      <c r="Y6" s="32"/>
      <c r="Z6" s="31"/>
      <c r="AA6" s="141"/>
      <c r="AB6" s="141"/>
      <c r="AC6" s="141"/>
      <c r="AD6" s="2"/>
      <c r="AE6" s="2"/>
      <c r="AG6" s="49">
        <f>IF($AI$6="　　時間　 分","",$AI$6-$AI$8)</f>
      </c>
      <c r="AH6" s="50"/>
      <c r="AI6" s="51" t="str">
        <f>IF($AG$2=":","　　時間　 分",$AH$4-$AG$2)</f>
        <v>　　時間　 分</v>
      </c>
      <c r="AJ6" s="52"/>
      <c r="AK6" s="53">
        <f>IF($AG$2=":",0,IF(OR($AG$6="",$AG$8=-1,$AI$6&lt;$AK$8),0,$W$3-"9:00"))</f>
        <v>0</v>
      </c>
      <c r="AL6" s="54"/>
      <c r="AM6" s="16">
        <v>5</v>
      </c>
      <c r="AN6" s="17" t="s">
        <v>28</v>
      </c>
    </row>
    <row r="7" spans="1:40" ht="21.75" customHeight="1" thickTop="1">
      <c r="A7" s="543" t="s">
        <v>29</v>
      </c>
      <c r="B7" s="544"/>
      <c r="C7" s="544"/>
      <c r="D7" s="544"/>
      <c r="E7" s="545"/>
      <c r="F7" s="599"/>
      <c r="G7" s="600"/>
      <c r="H7" s="600"/>
      <c r="I7" s="600"/>
      <c r="J7" s="528"/>
      <c r="K7" s="548"/>
      <c r="L7" s="55" t="s">
        <v>262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"/>
      <c r="Y7" s="32"/>
      <c r="Z7" s="31"/>
      <c r="AA7" s="184" t="s">
        <v>31</v>
      </c>
      <c r="AB7" s="601">
        <f>IF('合計表①'!$AB$7="","",'合計表①'!AB$7)</f>
      </c>
      <c r="AC7" s="602"/>
      <c r="AD7" s="168"/>
      <c r="AE7" s="168"/>
      <c r="AG7" s="57" t="s">
        <v>32</v>
      </c>
      <c r="AH7" s="58"/>
      <c r="AI7" s="59" t="s">
        <v>33</v>
      </c>
      <c r="AJ7" s="58"/>
      <c r="AK7" s="60" t="s">
        <v>34</v>
      </c>
      <c r="AL7" s="61"/>
      <c r="AM7" s="16">
        <v>6</v>
      </c>
      <c r="AN7" s="17" t="s">
        <v>35</v>
      </c>
    </row>
    <row r="8" spans="1:40" ht="15" customHeight="1" thickBot="1">
      <c r="A8" s="62"/>
      <c r="B8" s="62"/>
      <c r="C8" s="62"/>
      <c r="D8" s="62"/>
      <c r="E8" s="62"/>
      <c r="F8" s="63"/>
      <c r="G8" s="63"/>
      <c r="H8" s="63"/>
      <c r="I8" s="63"/>
      <c r="J8" s="64"/>
      <c r="K8" s="65" t="s">
        <v>115</v>
      </c>
      <c r="L8" s="66" t="s">
        <v>116</v>
      </c>
      <c r="M8" s="9"/>
      <c r="N8" s="67"/>
      <c r="O8" s="67"/>
      <c r="P8" s="67"/>
      <c r="Q8" s="67"/>
      <c r="R8" s="67"/>
      <c r="S8" s="67"/>
      <c r="T8" s="67"/>
      <c r="U8" s="67"/>
      <c r="V8" s="67"/>
      <c r="W8" s="9"/>
      <c r="X8" s="9"/>
      <c r="Y8" s="68"/>
      <c r="Z8" s="33"/>
      <c r="AA8" s="70"/>
      <c r="AB8" s="2"/>
      <c r="AC8" s="2"/>
      <c r="AD8" s="2"/>
      <c r="AE8" s="2"/>
      <c r="AG8" s="71">
        <f>IF($AG$6="","",SIGN($AG$6))</f>
      </c>
      <c r="AH8" s="72"/>
      <c r="AI8" s="73">
        <v>0.375</v>
      </c>
      <c r="AJ8" s="72"/>
      <c r="AK8" s="513">
        <v>0.458333333333333</v>
      </c>
      <c r="AL8" s="514"/>
      <c r="AM8" s="16">
        <v>7</v>
      </c>
      <c r="AN8" s="17" t="s">
        <v>36</v>
      </c>
    </row>
    <row r="9" spans="1:40" ht="15" customHeight="1" thickTop="1">
      <c r="A9" s="62"/>
      <c r="B9" s="62"/>
      <c r="C9" s="62"/>
      <c r="D9" s="62"/>
      <c r="E9" s="62"/>
      <c r="F9" s="63"/>
      <c r="G9" s="63"/>
      <c r="H9" s="63"/>
      <c r="I9" s="63"/>
      <c r="J9" s="64"/>
      <c r="K9" s="74"/>
      <c r="L9" s="75" t="s">
        <v>37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33"/>
      <c r="AA9" s="70"/>
      <c r="AB9" s="2"/>
      <c r="AC9" s="2"/>
      <c r="AD9" s="2"/>
      <c r="AE9" s="2"/>
      <c r="AG9" s="78"/>
      <c r="AH9" s="79"/>
      <c r="AI9" s="80"/>
      <c r="AJ9" s="79"/>
      <c r="AK9" s="81"/>
      <c r="AM9" s="16">
        <v>8</v>
      </c>
      <c r="AN9" s="17" t="s">
        <v>38</v>
      </c>
    </row>
    <row r="10" spans="1:40" ht="1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2"/>
      <c r="AA10" s="2"/>
      <c r="AB10" s="2"/>
      <c r="AC10" s="2"/>
      <c r="AD10" s="2"/>
      <c r="AE10" s="2"/>
      <c r="AM10" s="16">
        <v>9</v>
      </c>
      <c r="AN10" s="17" t="s">
        <v>39</v>
      </c>
    </row>
    <row r="11" spans="1:40" s="84" customFormat="1" ht="21.75" customHeight="1" thickTop="1">
      <c r="A11" s="515" t="s">
        <v>40</v>
      </c>
      <c r="B11" s="515" t="s">
        <v>41</v>
      </c>
      <c r="C11" s="520" t="s">
        <v>42</v>
      </c>
      <c r="D11" s="521"/>
      <c r="E11" s="522"/>
      <c r="F11" s="478" t="s">
        <v>229</v>
      </c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80"/>
      <c r="AE11" s="64"/>
      <c r="AG11" s="85" t="s">
        <v>43</v>
      </c>
      <c r="AH11" s="86"/>
      <c r="AI11" s="86"/>
      <c r="AJ11" s="87"/>
      <c r="AK11" s="88" t="s">
        <v>44</v>
      </c>
      <c r="AL11" s="87"/>
      <c r="AM11" s="89">
        <v>10</v>
      </c>
      <c r="AN11" s="90" t="s">
        <v>45</v>
      </c>
    </row>
    <row r="12" spans="1:40" s="84" customFormat="1" ht="23.25" customHeight="1" thickBot="1">
      <c r="A12" s="516"/>
      <c r="B12" s="518"/>
      <c r="C12" s="523"/>
      <c r="D12" s="524"/>
      <c r="E12" s="525"/>
      <c r="F12" s="176" t="s">
        <v>46</v>
      </c>
      <c r="G12" s="529"/>
      <c r="H12" s="529"/>
      <c r="I12" s="529"/>
      <c r="J12" s="529"/>
      <c r="K12" s="529"/>
      <c r="L12" s="530"/>
      <c r="M12" s="176" t="s">
        <v>46</v>
      </c>
      <c r="N12" s="529"/>
      <c r="O12" s="531"/>
      <c r="P12" s="531"/>
      <c r="Q12" s="531"/>
      <c r="R12" s="531"/>
      <c r="S12" s="531"/>
      <c r="T12" s="531"/>
      <c r="U12" s="531"/>
      <c r="V12" s="531"/>
      <c r="W12" s="532"/>
      <c r="X12" s="478" t="s">
        <v>46</v>
      </c>
      <c r="Y12" s="481"/>
      <c r="Z12" s="482"/>
      <c r="AA12" s="482"/>
      <c r="AB12" s="482"/>
      <c r="AC12" s="482"/>
      <c r="AD12" s="483"/>
      <c r="AE12" s="161"/>
      <c r="AG12" s="91">
        <f>IF(AI6="　　時間　 分",0,IF(OR($S$3&gt;=22,$S$3&lt;=5,AG4=TRUE),$AH$4-"22:00",0))</f>
        <v>0</v>
      </c>
      <c r="AH12" s="92"/>
      <c r="AI12" s="93"/>
      <c r="AJ12" s="94"/>
      <c r="AK12" s="95">
        <f>IF($AK$6=0,0,IF($AG$12&gt;$AK$14,$AK$14,$AG$12))</f>
        <v>0</v>
      </c>
      <c r="AL12" s="96"/>
      <c r="AM12" s="89">
        <v>11</v>
      </c>
      <c r="AN12" s="90" t="s">
        <v>47</v>
      </c>
    </row>
    <row r="13" spans="1:40" s="84" customFormat="1" ht="21.75" customHeight="1" thickTop="1">
      <c r="A13" s="516"/>
      <c r="B13" s="518"/>
      <c r="C13" s="523"/>
      <c r="D13" s="524"/>
      <c r="E13" s="525"/>
      <c r="F13" s="97" t="s">
        <v>48</v>
      </c>
      <c r="G13" s="478" t="s">
        <v>49</v>
      </c>
      <c r="H13" s="479"/>
      <c r="I13" s="479"/>
      <c r="J13" s="479"/>
      <c r="K13" s="479"/>
      <c r="L13" s="480"/>
      <c r="M13" s="97" t="s">
        <v>48</v>
      </c>
      <c r="N13" s="478" t="s">
        <v>49</v>
      </c>
      <c r="O13" s="479"/>
      <c r="P13" s="479"/>
      <c r="Q13" s="479"/>
      <c r="R13" s="479"/>
      <c r="S13" s="479"/>
      <c r="T13" s="479"/>
      <c r="U13" s="479"/>
      <c r="V13" s="479"/>
      <c r="W13" s="480"/>
      <c r="X13" s="484" t="s">
        <v>48</v>
      </c>
      <c r="Y13" s="485"/>
      <c r="Z13" s="478" t="s">
        <v>49</v>
      </c>
      <c r="AA13" s="486"/>
      <c r="AB13" s="486"/>
      <c r="AC13" s="486"/>
      <c r="AD13" s="487"/>
      <c r="AE13" s="161"/>
      <c r="AF13" s="153"/>
      <c r="AG13" s="317"/>
      <c r="AH13" s="98"/>
      <c r="AI13" s="98" t="s">
        <v>50</v>
      </c>
      <c r="AJ13" s="99"/>
      <c r="AK13" s="88" t="s">
        <v>51</v>
      </c>
      <c r="AL13" s="87"/>
      <c r="AM13" s="89">
        <v>12</v>
      </c>
      <c r="AN13" s="90" t="s">
        <v>52</v>
      </c>
    </row>
    <row r="14" spans="1:40" ht="30.75" customHeight="1" thickBot="1">
      <c r="A14" s="517"/>
      <c r="B14" s="519"/>
      <c r="C14" s="526"/>
      <c r="D14" s="527"/>
      <c r="E14" s="528"/>
      <c r="F14" s="100"/>
      <c r="G14" s="171" t="s">
        <v>260</v>
      </c>
      <c r="H14" s="508" t="s">
        <v>53</v>
      </c>
      <c r="I14" s="596"/>
      <c r="J14" s="171" t="s">
        <v>54</v>
      </c>
      <c r="K14" s="172" t="s">
        <v>55</v>
      </c>
      <c r="L14" s="170"/>
      <c r="M14" s="173"/>
      <c r="N14" s="508" t="s">
        <v>260</v>
      </c>
      <c r="O14" s="596"/>
      <c r="P14" s="506" t="s">
        <v>53</v>
      </c>
      <c r="Q14" s="507"/>
      <c r="R14" s="508" t="s">
        <v>54</v>
      </c>
      <c r="S14" s="507"/>
      <c r="T14" s="508" t="s">
        <v>55</v>
      </c>
      <c r="U14" s="507"/>
      <c r="V14" s="508"/>
      <c r="W14" s="596"/>
      <c r="X14" s="603"/>
      <c r="Y14" s="604"/>
      <c r="Z14" s="171" t="s">
        <v>260</v>
      </c>
      <c r="AA14" s="175" t="s">
        <v>53</v>
      </c>
      <c r="AB14" s="174" t="s">
        <v>54</v>
      </c>
      <c r="AC14" s="170" t="s">
        <v>55</v>
      </c>
      <c r="AD14" s="197"/>
      <c r="AE14" s="139"/>
      <c r="AF14" s="169"/>
      <c r="AG14" s="318" t="s">
        <v>127</v>
      </c>
      <c r="AH14" s="72"/>
      <c r="AI14" s="101">
        <v>0.2916666666666667</v>
      </c>
      <c r="AJ14" s="102"/>
      <c r="AK14" s="103">
        <f>IF($AK$6=0,0,IF($AK$6&gt;=$AI$14,$AI$14,$AK$6))</f>
        <v>0</v>
      </c>
      <c r="AL14" s="102"/>
      <c r="AM14" s="16">
        <v>13</v>
      </c>
      <c r="AN14" s="17" t="s">
        <v>56</v>
      </c>
    </row>
    <row r="15" spans="1:40" ht="19.5" customHeight="1" thickTop="1">
      <c r="A15" s="413" t="s">
        <v>57</v>
      </c>
      <c r="B15" s="414"/>
      <c r="C15" s="415"/>
      <c r="D15" s="104" t="s">
        <v>117</v>
      </c>
      <c r="E15" s="416"/>
      <c r="F15" s="198"/>
      <c r="G15" s="198"/>
      <c r="H15" s="509"/>
      <c r="I15" s="510"/>
      <c r="J15" s="411"/>
      <c r="K15" s="411"/>
      <c r="L15" s="411"/>
      <c r="M15" s="198"/>
      <c r="N15" s="509"/>
      <c r="O15" s="510"/>
      <c r="P15" s="504"/>
      <c r="Q15" s="511"/>
      <c r="R15" s="504"/>
      <c r="S15" s="505"/>
      <c r="T15" s="504"/>
      <c r="U15" s="505"/>
      <c r="V15" s="504"/>
      <c r="W15" s="505"/>
      <c r="X15" s="472"/>
      <c r="Y15" s="473"/>
      <c r="Z15" s="198"/>
      <c r="AA15" s="192"/>
      <c r="AB15" s="198"/>
      <c r="AC15" s="159"/>
      <c r="AD15" s="198"/>
      <c r="AE15" s="154"/>
      <c r="AF15" s="41"/>
      <c r="AG15" s="316">
        <f>SUM(F15:AD15)</f>
        <v>0</v>
      </c>
      <c r="AM15" s="16">
        <v>14</v>
      </c>
      <c r="AN15" s="17" t="s">
        <v>58</v>
      </c>
    </row>
    <row r="16" spans="1:40" ht="19.5" customHeight="1">
      <c r="A16" s="105" t="s">
        <v>59</v>
      </c>
      <c r="B16" s="106"/>
      <c r="C16" s="107"/>
      <c r="D16" s="108" t="s">
        <v>118</v>
      </c>
      <c r="E16" s="109"/>
      <c r="F16" s="110"/>
      <c r="G16" s="110"/>
      <c r="H16" s="498"/>
      <c r="I16" s="499"/>
      <c r="J16" s="111"/>
      <c r="K16" s="111"/>
      <c r="L16" s="111"/>
      <c r="M16" s="110"/>
      <c r="N16" s="498"/>
      <c r="O16" s="499"/>
      <c r="P16" s="494"/>
      <c r="Q16" s="503"/>
      <c r="R16" s="494"/>
      <c r="S16" s="495"/>
      <c r="T16" s="494"/>
      <c r="U16" s="495"/>
      <c r="V16" s="494"/>
      <c r="W16" s="495"/>
      <c r="X16" s="457"/>
      <c r="Y16" s="458"/>
      <c r="Z16" s="110"/>
      <c r="AA16" s="193"/>
      <c r="AB16" s="110"/>
      <c r="AC16" s="158"/>
      <c r="AD16" s="110"/>
      <c r="AE16" s="155"/>
      <c r="AF16" s="41"/>
      <c r="AG16" s="316">
        <f aca="true" t="shared" si="0" ref="AG16:AG30">SUM(F16:AD16)</f>
        <v>0</v>
      </c>
      <c r="AH16" s="112"/>
      <c r="AI16" s="113"/>
      <c r="AM16" s="16">
        <v>15</v>
      </c>
      <c r="AN16" s="17" t="s">
        <v>60</v>
      </c>
    </row>
    <row r="17" spans="1:40" ht="19.5" customHeight="1">
      <c r="A17" s="105" t="s">
        <v>61</v>
      </c>
      <c r="B17" s="106"/>
      <c r="C17" s="107"/>
      <c r="D17" s="108" t="s">
        <v>118</v>
      </c>
      <c r="E17" s="109"/>
      <c r="F17" s="110"/>
      <c r="G17" s="110"/>
      <c r="H17" s="498"/>
      <c r="I17" s="499"/>
      <c r="J17" s="111"/>
      <c r="K17" s="111"/>
      <c r="L17" s="111"/>
      <c r="M17" s="110"/>
      <c r="N17" s="498"/>
      <c r="O17" s="499"/>
      <c r="P17" s="494"/>
      <c r="Q17" s="503"/>
      <c r="R17" s="494"/>
      <c r="S17" s="495"/>
      <c r="T17" s="494"/>
      <c r="U17" s="495"/>
      <c r="V17" s="494"/>
      <c r="W17" s="495"/>
      <c r="X17" s="457"/>
      <c r="Y17" s="458"/>
      <c r="Z17" s="110"/>
      <c r="AA17" s="193"/>
      <c r="AB17" s="110"/>
      <c r="AC17" s="158"/>
      <c r="AD17" s="110"/>
      <c r="AE17" s="63"/>
      <c r="AF17" s="41"/>
      <c r="AG17" s="316">
        <f t="shared" si="0"/>
        <v>0</v>
      </c>
      <c r="AL17" s="81"/>
      <c r="AM17" s="16">
        <v>16</v>
      </c>
      <c r="AN17" s="17" t="s">
        <v>63</v>
      </c>
    </row>
    <row r="18" spans="1:40" ht="19.5" customHeight="1">
      <c r="A18" s="105" t="s">
        <v>64</v>
      </c>
      <c r="B18" s="106"/>
      <c r="C18" s="107"/>
      <c r="D18" s="108" t="s">
        <v>119</v>
      </c>
      <c r="E18" s="109"/>
      <c r="F18" s="110"/>
      <c r="G18" s="110"/>
      <c r="H18" s="498"/>
      <c r="I18" s="499"/>
      <c r="J18" s="111"/>
      <c r="K18" s="111"/>
      <c r="L18" s="111"/>
      <c r="M18" s="110"/>
      <c r="N18" s="498"/>
      <c r="O18" s="499"/>
      <c r="P18" s="494"/>
      <c r="Q18" s="503"/>
      <c r="R18" s="494"/>
      <c r="S18" s="495"/>
      <c r="T18" s="494"/>
      <c r="U18" s="495"/>
      <c r="V18" s="494"/>
      <c r="W18" s="495"/>
      <c r="X18" s="457"/>
      <c r="Y18" s="458"/>
      <c r="Z18" s="110"/>
      <c r="AA18" s="193"/>
      <c r="AB18" s="110"/>
      <c r="AC18" s="158"/>
      <c r="AD18" s="110"/>
      <c r="AE18" s="63"/>
      <c r="AF18" s="41"/>
      <c r="AG18" s="316">
        <f t="shared" si="0"/>
        <v>0</v>
      </c>
      <c r="AL18" s="81"/>
      <c r="AM18" s="16">
        <v>17</v>
      </c>
      <c r="AN18" s="17" t="s">
        <v>65</v>
      </c>
    </row>
    <row r="19" spans="1:40" ht="19.5" customHeight="1">
      <c r="A19" s="105" t="s">
        <v>66</v>
      </c>
      <c r="B19" s="106"/>
      <c r="C19" s="107"/>
      <c r="D19" s="108" t="s">
        <v>119</v>
      </c>
      <c r="E19" s="109"/>
      <c r="F19" s="110"/>
      <c r="G19" s="110"/>
      <c r="H19" s="498"/>
      <c r="I19" s="499"/>
      <c r="J19" s="111"/>
      <c r="K19" s="111"/>
      <c r="L19" s="111"/>
      <c r="M19" s="110"/>
      <c r="N19" s="498"/>
      <c r="O19" s="499"/>
      <c r="P19" s="494"/>
      <c r="Q19" s="503"/>
      <c r="R19" s="494"/>
      <c r="S19" s="495"/>
      <c r="T19" s="494"/>
      <c r="U19" s="495"/>
      <c r="V19" s="494"/>
      <c r="W19" s="495"/>
      <c r="X19" s="457"/>
      <c r="Y19" s="458"/>
      <c r="Z19" s="110"/>
      <c r="AA19" s="193"/>
      <c r="AB19" s="110"/>
      <c r="AC19" s="158"/>
      <c r="AD19" s="110"/>
      <c r="AE19" s="63"/>
      <c r="AF19" s="41"/>
      <c r="AG19" s="316">
        <f t="shared" si="0"/>
        <v>0</v>
      </c>
      <c r="AL19" s="81"/>
      <c r="AM19" s="16">
        <v>18</v>
      </c>
      <c r="AN19" s="17" t="s">
        <v>67</v>
      </c>
    </row>
    <row r="20" spans="1:40" ht="19.5" customHeight="1">
      <c r="A20" s="105" t="s">
        <v>68</v>
      </c>
      <c r="B20" s="106"/>
      <c r="C20" s="107"/>
      <c r="D20" s="108" t="s">
        <v>119</v>
      </c>
      <c r="E20" s="109"/>
      <c r="F20" s="110"/>
      <c r="G20" s="110"/>
      <c r="H20" s="498"/>
      <c r="I20" s="499"/>
      <c r="J20" s="111"/>
      <c r="K20" s="111"/>
      <c r="L20" s="111"/>
      <c r="M20" s="110"/>
      <c r="N20" s="498"/>
      <c r="O20" s="499"/>
      <c r="P20" s="494"/>
      <c r="Q20" s="503"/>
      <c r="R20" s="494"/>
      <c r="S20" s="495"/>
      <c r="T20" s="494"/>
      <c r="U20" s="495"/>
      <c r="V20" s="494"/>
      <c r="W20" s="495"/>
      <c r="X20" s="457"/>
      <c r="Y20" s="458"/>
      <c r="Z20" s="110"/>
      <c r="AA20" s="193"/>
      <c r="AB20" s="110"/>
      <c r="AC20" s="158"/>
      <c r="AD20" s="110"/>
      <c r="AE20" s="63"/>
      <c r="AF20" s="41"/>
      <c r="AG20" s="316">
        <f t="shared" si="0"/>
        <v>0</v>
      </c>
      <c r="AL20" s="81"/>
      <c r="AM20" s="16">
        <v>19</v>
      </c>
      <c r="AN20" s="17" t="s">
        <v>70</v>
      </c>
    </row>
    <row r="21" spans="1:40" ht="19.5" customHeight="1">
      <c r="A21" s="105" t="s">
        <v>71</v>
      </c>
      <c r="B21" s="106"/>
      <c r="C21" s="107"/>
      <c r="D21" s="108" t="s">
        <v>119</v>
      </c>
      <c r="E21" s="109"/>
      <c r="F21" s="110"/>
      <c r="G21" s="110"/>
      <c r="H21" s="498"/>
      <c r="I21" s="499"/>
      <c r="J21" s="111"/>
      <c r="K21" s="111"/>
      <c r="L21" s="111"/>
      <c r="M21" s="110"/>
      <c r="N21" s="498"/>
      <c r="O21" s="499"/>
      <c r="P21" s="494"/>
      <c r="Q21" s="503"/>
      <c r="R21" s="494"/>
      <c r="S21" s="495"/>
      <c r="T21" s="494"/>
      <c r="U21" s="495"/>
      <c r="V21" s="494"/>
      <c r="W21" s="495"/>
      <c r="X21" s="457"/>
      <c r="Y21" s="458"/>
      <c r="Z21" s="110"/>
      <c r="AA21" s="193"/>
      <c r="AB21" s="110"/>
      <c r="AC21" s="158"/>
      <c r="AD21" s="110"/>
      <c r="AE21" s="63"/>
      <c r="AF21" s="41"/>
      <c r="AG21" s="316">
        <f t="shared" si="0"/>
        <v>0</v>
      </c>
      <c r="AL21" s="81"/>
      <c r="AM21" s="16">
        <v>20</v>
      </c>
      <c r="AN21" s="17" t="s">
        <v>72</v>
      </c>
    </row>
    <row r="22" spans="1:40" ht="19.5" customHeight="1">
      <c r="A22" s="105" t="s">
        <v>73</v>
      </c>
      <c r="B22" s="106"/>
      <c r="C22" s="107"/>
      <c r="D22" s="108" t="s">
        <v>119</v>
      </c>
      <c r="E22" s="109"/>
      <c r="F22" s="110"/>
      <c r="G22" s="110"/>
      <c r="H22" s="498"/>
      <c r="I22" s="499"/>
      <c r="J22" s="111"/>
      <c r="K22" s="111"/>
      <c r="L22" s="111"/>
      <c r="M22" s="110"/>
      <c r="N22" s="498"/>
      <c r="O22" s="499"/>
      <c r="P22" s="494"/>
      <c r="Q22" s="503"/>
      <c r="R22" s="494"/>
      <c r="S22" s="495"/>
      <c r="T22" s="494"/>
      <c r="U22" s="495"/>
      <c r="V22" s="494"/>
      <c r="W22" s="495"/>
      <c r="X22" s="457"/>
      <c r="Y22" s="458"/>
      <c r="Z22" s="110"/>
      <c r="AA22" s="193"/>
      <c r="AB22" s="110"/>
      <c r="AC22" s="158"/>
      <c r="AD22" s="110"/>
      <c r="AE22" s="63"/>
      <c r="AF22" s="41"/>
      <c r="AG22" s="316">
        <f t="shared" si="0"/>
        <v>0</v>
      </c>
      <c r="AL22" s="81"/>
      <c r="AM22" s="16">
        <v>21</v>
      </c>
      <c r="AN22" s="17" t="s">
        <v>74</v>
      </c>
    </row>
    <row r="23" spans="1:40" ht="19.5" customHeight="1">
      <c r="A23" s="105" t="s">
        <v>75</v>
      </c>
      <c r="B23" s="106"/>
      <c r="C23" s="107"/>
      <c r="D23" s="108" t="s">
        <v>119</v>
      </c>
      <c r="E23" s="109"/>
      <c r="F23" s="110"/>
      <c r="G23" s="110"/>
      <c r="H23" s="498"/>
      <c r="I23" s="499"/>
      <c r="J23" s="111"/>
      <c r="K23" s="111"/>
      <c r="L23" s="111"/>
      <c r="M23" s="110"/>
      <c r="N23" s="498"/>
      <c r="O23" s="499"/>
      <c r="P23" s="494"/>
      <c r="Q23" s="503"/>
      <c r="R23" s="494"/>
      <c r="S23" s="495"/>
      <c r="T23" s="494"/>
      <c r="U23" s="495"/>
      <c r="V23" s="494"/>
      <c r="W23" s="495"/>
      <c r="X23" s="457"/>
      <c r="Y23" s="458"/>
      <c r="Z23" s="110"/>
      <c r="AA23" s="193"/>
      <c r="AB23" s="110"/>
      <c r="AC23" s="158"/>
      <c r="AD23" s="110"/>
      <c r="AE23" s="63"/>
      <c r="AF23" s="41"/>
      <c r="AG23" s="316">
        <f t="shared" si="0"/>
        <v>0</v>
      </c>
      <c r="AL23" s="81"/>
      <c r="AM23" s="16">
        <v>22</v>
      </c>
      <c r="AN23" s="17" t="s">
        <v>76</v>
      </c>
    </row>
    <row r="24" spans="1:40" ht="19.5" customHeight="1">
      <c r="A24" s="105" t="s">
        <v>82</v>
      </c>
      <c r="B24" s="417"/>
      <c r="C24" s="418"/>
      <c r="D24" s="108" t="s">
        <v>119</v>
      </c>
      <c r="E24" s="419"/>
      <c r="F24" s="110"/>
      <c r="G24" s="110"/>
      <c r="H24" s="498"/>
      <c r="I24" s="499"/>
      <c r="J24" s="111"/>
      <c r="K24" s="111"/>
      <c r="L24" s="111"/>
      <c r="M24" s="110"/>
      <c r="N24" s="498"/>
      <c r="O24" s="499"/>
      <c r="P24" s="494"/>
      <c r="Q24" s="503"/>
      <c r="R24" s="494"/>
      <c r="S24" s="495"/>
      <c r="T24" s="494"/>
      <c r="U24" s="495"/>
      <c r="V24" s="494"/>
      <c r="W24" s="495"/>
      <c r="X24" s="457"/>
      <c r="Y24" s="458"/>
      <c r="Z24" s="110"/>
      <c r="AA24" s="193"/>
      <c r="AB24" s="110"/>
      <c r="AC24" s="158"/>
      <c r="AD24" s="110"/>
      <c r="AE24" s="63"/>
      <c r="AF24" s="41"/>
      <c r="AG24" s="316">
        <f t="shared" si="0"/>
        <v>0</v>
      </c>
      <c r="AL24" s="81"/>
      <c r="AM24" s="16">
        <v>23</v>
      </c>
      <c r="AN24" s="17" t="s">
        <v>77</v>
      </c>
    </row>
    <row r="25" spans="1:40" ht="19.5" customHeight="1">
      <c r="A25" s="105" t="s">
        <v>84</v>
      </c>
      <c r="B25" s="417"/>
      <c r="C25" s="418"/>
      <c r="D25" s="108" t="s">
        <v>119</v>
      </c>
      <c r="E25" s="419"/>
      <c r="F25" s="110"/>
      <c r="G25" s="110"/>
      <c r="H25" s="498"/>
      <c r="I25" s="499"/>
      <c r="J25" s="111"/>
      <c r="K25" s="111"/>
      <c r="L25" s="111"/>
      <c r="M25" s="110"/>
      <c r="N25" s="498"/>
      <c r="O25" s="499"/>
      <c r="P25" s="494"/>
      <c r="Q25" s="503"/>
      <c r="R25" s="494"/>
      <c r="S25" s="495"/>
      <c r="T25" s="494"/>
      <c r="U25" s="495"/>
      <c r="V25" s="494"/>
      <c r="W25" s="495"/>
      <c r="X25" s="457"/>
      <c r="Y25" s="458"/>
      <c r="Z25" s="110"/>
      <c r="AA25" s="193"/>
      <c r="AB25" s="110"/>
      <c r="AC25" s="158"/>
      <c r="AD25" s="110"/>
      <c r="AE25" s="63"/>
      <c r="AF25" s="41"/>
      <c r="AG25" s="316">
        <f t="shared" si="0"/>
        <v>0</v>
      </c>
      <c r="AL25" s="81"/>
      <c r="AM25" s="16">
        <v>24</v>
      </c>
      <c r="AN25" s="17" t="s">
        <v>79</v>
      </c>
    </row>
    <row r="26" spans="1:40" s="84" customFormat="1" ht="19.5" customHeight="1">
      <c r="A26" s="105" t="s">
        <v>86</v>
      </c>
      <c r="B26" s="417"/>
      <c r="C26" s="418"/>
      <c r="D26" s="108" t="s">
        <v>119</v>
      </c>
      <c r="E26" s="419"/>
      <c r="F26" s="110"/>
      <c r="G26" s="110"/>
      <c r="H26" s="498"/>
      <c r="I26" s="499"/>
      <c r="J26" s="111"/>
      <c r="K26" s="111"/>
      <c r="L26" s="111"/>
      <c r="M26" s="110"/>
      <c r="N26" s="498"/>
      <c r="O26" s="499"/>
      <c r="P26" s="494"/>
      <c r="Q26" s="503"/>
      <c r="R26" s="494"/>
      <c r="S26" s="495"/>
      <c r="T26" s="494"/>
      <c r="U26" s="495"/>
      <c r="V26" s="494"/>
      <c r="W26" s="495"/>
      <c r="X26" s="457"/>
      <c r="Y26" s="458"/>
      <c r="Z26" s="110"/>
      <c r="AA26" s="193"/>
      <c r="AB26" s="110"/>
      <c r="AC26" s="158"/>
      <c r="AD26" s="110"/>
      <c r="AE26" s="63"/>
      <c r="AF26" s="160"/>
      <c r="AG26" s="316">
        <f t="shared" si="0"/>
        <v>0</v>
      </c>
      <c r="AL26" s="117"/>
      <c r="AM26" s="89">
        <v>25</v>
      </c>
      <c r="AN26" s="90" t="s">
        <v>80</v>
      </c>
    </row>
    <row r="27" spans="1:40" s="84" customFormat="1" ht="19.5" customHeight="1">
      <c r="A27" s="420"/>
      <c r="B27" s="417"/>
      <c r="C27" s="418"/>
      <c r="D27" s="108"/>
      <c r="E27" s="419"/>
      <c r="F27" s="110"/>
      <c r="G27" s="110"/>
      <c r="H27" s="498"/>
      <c r="I27" s="499"/>
      <c r="J27" s="111"/>
      <c r="K27" s="111"/>
      <c r="L27" s="111"/>
      <c r="M27" s="110"/>
      <c r="N27" s="498"/>
      <c r="O27" s="499"/>
      <c r="P27" s="494"/>
      <c r="Q27" s="503"/>
      <c r="R27" s="494"/>
      <c r="S27" s="495"/>
      <c r="T27" s="494"/>
      <c r="U27" s="495"/>
      <c r="V27" s="494"/>
      <c r="W27" s="495"/>
      <c r="X27" s="464"/>
      <c r="Y27" s="465"/>
      <c r="Z27" s="110"/>
      <c r="AA27" s="193"/>
      <c r="AB27" s="110"/>
      <c r="AC27" s="158"/>
      <c r="AD27" s="110"/>
      <c r="AE27" s="63"/>
      <c r="AF27" s="160"/>
      <c r="AG27" s="316"/>
      <c r="AL27" s="117"/>
      <c r="AM27" s="89">
        <v>26</v>
      </c>
      <c r="AN27" s="90" t="s">
        <v>81</v>
      </c>
    </row>
    <row r="28" spans="1:40" ht="19.5" customHeight="1">
      <c r="A28" s="122" t="s">
        <v>78</v>
      </c>
      <c r="B28" s="417"/>
      <c r="C28" s="418"/>
      <c r="D28" s="108" t="s">
        <v>119</v>
      </c>
      <c r="E28" s="419"/>
      <c r="F28" s="110"/>
      <c r="G28" s="110"/>
      <c r="H28" s="498"/>
      <c r="I28" s="499"/>
      <c r="J28" s="111"/>
      <c r="K28" s="111"/>
      <c r="L28" s="111"/>
      <c r="M28" s="110"/>
      <c r="N28" s="498"/>
      <c r="O28" s="499"/>
      <c r="P28" s="494"/>
      <c r="Q28" s="503"/>
      <c r="R28" s="494"/>
      <c r="S28" s="495"/>
      <c r="T28" s="494"/>
      <c r="U28" s="495"/>
      <c r="V28" s="494"/>
      <c r="W28" s="495"/>
      <c r="X28" s="464"/>
      <c r="Y28" s="465"/>
      <c r="Z28" s="110"/>
      <c r="AA28" s="193"/>
      <c r="AB28" s="110"/>
      <c r="AC28" s="158"/>
      <c r="AD28" s="110"/>
      <c r="AE28" s="31"/>
      <c r="AF28" s="41"/>
      <c r="AG28" s="316">
        <f t="shared" si="0"/>
        <v>0</v>
      </c>
      <c r="AM28" s="16">
        <v>27</v>
      </c>
      <c r="AN28" s="17" t="s">
        <v>83</v>
      </c>
    </row>
    <row r="29" spans="1:40" ht="19.5" customHeight="1">
      <c r="A29" s="122" t="s">
        <v>88</v>
      </c>
      <c r="B29" s="417"/>
      <c r="C29" s="418"/>
      <c r="D29" s="108" t="s">
        <v>119</v>
      </c>
      <c r="E29" s="419"/>
      <c r="F29" s="110"/>
      <c r="G29" s="110"/>
      <c r="H29" s="498"/>
      <c r="I29" s="499"/>
      <c r="J29" s="111"/>
      <c r="K29" s="111"/>
      <c r="L29" s="111"/>
      <c r="M29" s="110"/>
      <c r="N29" s="498"/>
      <c r="O29" s="499"/>
      <c r="P29" s="494"/>
      <c r="Q29" s="503"/>
      <c r="R29" s="494"/>
      <c r="S29" s="495"/>
      <c r="T29" s="494"/>
      <c r="U29" s="495"/>
      <c r="V29" s="494"/>
      <c r="W29" s="495"/>
      <c r="X29" s="464"/>
      <c r="Y29" s="465"/>
      <c r="Z29" s="110"/>
      <c r="AA29" s="193"/>
      <c r="AB29" s="110"/>
      <c r="AC29" s="158"/>
      <c r="AD29" s="110"/>
      <c r="AE29" s="31"/>
      <c r="AF29" s="41"/>
      <c r="AG29" s="316">
        <f t="shared" si="0"/>
        <v>0</v>
      </c>
      <c r="AM29" s="16">
        <v>28</v>
      </c>
      <c r="AN29" s="17" t="s">
        <v>85</v>
      </c>
    </row>
    <row r="30" spans="1:40" ht="19.5" customHeight="1">
      <c r="A30" s="421" t="s">
        <v>113</v>
      </c>
      <c r="B30" s="422"/>
      <c r="C30" s="423"/>
      <c r="D30" s="424" t="s">
        <v>119</v>
      </c>
      <c r="E30" s="425"/>
      <c r="F30" s="188"/>
      <c r="G30" s="188"/>
      <c r="H30" s="500"/>
      <c r="I30" s="501"/>
      <c r="J30" s="426"/>
      <c r="K30" s="426"/>
      <c r="L30" s="426"/>
      <c r="M30" s="188"/>
      <c r="N30" s="500"/>
      <c r="O30" s="501"/>
      <c r="P30" s="474"/>
      <c r="Q30" s="502"/>
      <c r="R30" s="474"/>
      <c r="S30" s="475"/>
      <c r="T30" s="474"/>
      <c r="U30" s="475"/>
      <c r="V30" s="474"/>
      <c r="W30" s="475"/>
      <c r="X30" s="466"/>
      <c r="Y30" s="467"/>
      <c r="Z30" s="188"/>
      <c r="AA30" s="194"/>
      <c r="AB30" s="188"/>
      <c r="AC30" s="195"/>
      <c r="AD30" s="188"/>
      <c r="AE30" s="31"/>
      <c r="AF30" s="41"/>
      <c r="AG30" s="316">
        <f t="shared" si="0"/>
        <v>0</v>
      </c>
      <c r="AM30" s="16">
        <v>29</v>
      </c>
      <c r="AN30" s="17" t="s">
        <v>87</v>
      </c>
    </row>
    <row r="31" spans="1:40" ht="19.5" customHeight="1">
      <c r="A31" s="114"/>
      <c r="B31" s="115"/>
      <c r="C31" s="115"/>
      <c r="D31" s="115"/>
      <c r="E31" s="116"/>
      <c r="F31" s="186" t="s">
        <v>124</v>
      </c>
      <c r="G31" s="186"/>
      <c r="H31" s="496"/>
      <c r="I31" s="497"/>
      <c r="J31" s="187"/>
      <c r="K31" s="187"/>
      <c r="L31" s="187"/>
      <c r="M31" s="186" t="s">
        <v>125</v>
      </c>
      <c r="N31" s="476"/>
      <c r="O31" s="477"/>
      <c r="P31" s="476"/>
      <c r="Q31" s="477"/>
      <c r="R31" s="476"/>
      <c r="S31" s="477"/>
      <c r="T31" s="476"/>
      <c r="U31" s="477"/>
      <c r="V31" s="476"/>
      <c r="W31" s="477"/>
      <c r="X31" s="468" t="s">
        <v>126</v>
      </c>
      <c r="Y31" s="469"/>
      <c r="Z31" s="189"/>
      <c r="AA31" s="190"/>
      <c r="AB31" s="190"/>
      <c r="AC31" s="190"/>
      <c r="AD31" s="190"/>
      <c r="AE31" s="2"/>
      <c r="AF31" s="41"/>
      <c r="AM31" s="16">
        <v>30</v>
      </c>
      <c r="AN31" s="17" t="s">
        <v>90</v>
      </c>
    </row>
    <row r="32" spans="1:40" ht="19.5" customHeight="1">
      <c r="A32" s="118"/>
      <c r="B32" s="119"/>
      <c r="C32" s="119"/>
      <c r="D32" s="120" t="s">
        <v>95</v>
      </c>
      <c r="E32" s="123"/>
      <c r="F32" s="121">
        <f>IF(SUM(F15:F30)=0,"",SUM(F15:F30))</f>
      </c>
      <c r="G32" s="121">
        <f aca="true" t="shared" si="1" ref="G32:L32">IF(SUM(G15:G30)=0,"",SUM(G15:G30))</f>
      </c>
      <c r="H32" s="489">
        <f t="shared" si="1"/>
      </c>
      <c r="I32" s="490"/>
      <c r="J32" s="121">
        <f t="shared" si="1"/>
      </c>
      <c r="K32" s="121">
        <f t="shared" si="1"/>
      </c>
      <c r="L32" s="121">
        <f t="shared" si="1"/>
      </c>
      <c r="M32" s="121">
        <f>IF(SUM(M15:M30)=0,"",SUM(M15:M30))</f>
      </c>
      <c r="N32" s="470">
        <f>IF(SUM(N15:O30)=0,"",SUM(N15:O30))</f>
      </c>
      <c r="O32" s="471"/>
      <c r="P32" s="470">
        <f>IF(SUM(P15:Q30)=0,"",SUM(P15:Q30))</f>
      </c>
      <c r="Q32" s="471"/>
      <c r="R32" s="470">
        <f>IF(SUM(R15:S30)=0,"",SUM(R15:S30))</f>
      </c>
      <c r="S32" s="471"/>
      <c r="T32" s="470">
        <f>IF(SUM(T15:U30)=0,"",SUM(T15:U30))</f>
      </c>
      <c r="U32" s="471"/>
      <c r="V32" s="470">
        <f>IF(SUM(V15:W30)=0,"",SUM(V15:W30))</f>
      </c>
      <c r="W32" s="471"/>
      <c r="X32" s="470">
        <f>IF(SUM(X15:Y30)=0,"",SUM(X15:Y30))</f>
      </c>
      <c r="Y32" s="471"/>
      <c r="Z32" s="121">
        <f>IF(SUM(Z15:Z30)=0,"",SUM(Z15:Z30))</f>
      </c>
      <c r="AA32" s="121">
        <f>IF(SUM(AA15:AA30)=0,"",SUM(AA15:AA30))</f>
      </c>
      <c r="AB32" s="121">
        <f>IF(SUM(AB15:AB30)=0,"",SUM(AB15:AB30))</f>
      </c>
      <c r="AC32" s="121">
        <f>IF(SUM(AC15:AC30)=0,"",SUM(AC15:AC30))</f>
      </c>
      <c r="AD32" s="121">
        <f>IF(SUM(AD15:AD30)=0,"",SUM(AD15:AD30))</f>
      </c>
      <c r="AE32" s="31"/>
      <c r="AF32" s="41"/>
      <c r="AM32" s="16">
        <v>31</v>
      </c>
      <c r="AN32" s="17" t="s">
        <v>91</v>
      </c>
    </row>
    <row r="33" spans="1:40" s="84" customFormat="1" ht="19.5" customHeight="1">
      <c r="A33" s="166"/>
      <c r="B33" s="155"/>
      <c r="C33" s="155"/>
      <c r="D33" s="155"/>
      <c r="E33" s="155"/>
      <c r="F33" s="63"/>
      <c r="G33" s="63"/>
      <c r="H33" s="492"/>
      <c r="I33" s="493"/>
      <c r="J33" s="63"/>
      <c r="K33" s="63"/>
      <c r="L33" s="63"/>
      <c r="M33" s="63"/>
      <c r="N33" s="455"/>
      <c r="O33" s="456"/>
      <c r="P33" s="455"/>
      <c r="Q33" s="456"/>
      <c r="R33" s="455"/>
      <c r="S33" s="456"/>
      <c r="T33" s="455"/>
      <c r="U33" s="456"/>
      <c r="V33" s="455"/>
      <c r="W33" s="456"/>
      <c r="X33" s="155"/>
      <c r="Y33" s="155"/>
      <c r="Z33" s="162"/>
      <c r="AA33" s="64"/>
      <c r="AB33" s="64"/>
      <c r="AC33" s="64"/>
      <c r="AD33" s="64"/>
      <c r="AE33" s="64"/>
      <c r="AF33" s="160"/>
      <c r="AM33" s="89">
        <v>32</v>
      </c>
      <c r="AN33" s="90" t="s">
        <v>92</v>
      </c>
    </row>
    <row r="34" spans="1:40" s="84" customFormat="1" ht="19.5" customHeight="1">
      <c r="A34" s="124" t="s">
        <v>244</v>
      </c>
      <c r="B34" s="155"/>
      <c r="C34" s="155"/>
      <c r="D34" s="165"/>
      <c r="E34" s="166"/>
      <c r="F34" s="63"/>
      <c r="G34" s="63"/>
      <c r="H34" s="191"/>
      <c r="I34" s="164"/>
      <c r="J34" s="63"/>
      <c r="K34" s="63"/>
      <c r="L34" s="63"/>
      <c r="M34" s="63"/>
      <c r="N34" s="455"/>
      <c r="O34" s="456"/>
      <c r="P34" s="455"/>
      <c r="Q34" s="456"/>
      <c r="R34" s="455"/>
      <c r="S34" s="456"/>
      <c r="T34" s="455"/>
      <c r="U34" s="456"/>
      <c r="V34" s="455"/>
      <c r="W34" s="456"/>
      <c r="X34" s="155"/>
      <c r="Y34" s="155"/>
      <c r="Z34" s="164"/>
      <c r="AA34" s="64"/>
      <c r="AB34" s="64"/>
      <c r="AC34" s="64"/>
      <c r="AD34" s="64"/>
      <c r="AE34" s="64"/>
      <c r="AF34" s="160"/>
      <c r="AM34" s="89">
        <v>33</v>
      </c>
      <c r="AN34" s="90" t="s">
        <v>93</v>
      </c>
    </row>
    <row r="35" spans="1:40" s="84" customFormat="1" ht="19.5" customHeight="1">
      <c r="A35" s="124"/>
      <c r="B35" s="166"/>
      <c r="C35" s="166"/>
      <c r="D35" s="166"/>
      <c r="E35" s="166"/>
      <c r="F35" s="63"/>
      <c r="G35" s="63"/>
      <c r="H35" s="191"/>
      <c r="I35" s="164"/>
      <c r="J35" s="63"/>
      <c r="K35" s="63"/>
      <c r="L35" s="63"/>
      <c r="M35" s="63"/>
      <c r="N35" s="455"/>
      <c r="O35" s="456"/>
      <c r="P35" s="455"/>
      <c r="Q35" s="456"/>
      <c r="R35" s="455"/>
      <c r="S35" s="456"/>
      <c r="T35" s="455"/>
      <c r="U35" s="456"/>
      <c r="V35" s="455"/>
      <c r="W35" s="456"/>
      <c r="X35" s="491"/>
      <c r="Y35" s="491"/>
      <c r="Z35" s="64"/>
      <c r="AA35" s="460" t="s">
        <v>127</v>
      </c>
      <c r="AB35" s="461"/>
      <c r="AC35" s="488">
        <f>IF(SUM(F32:AD32)=0,"",SUM(F32:AD32))</f>
      </c>
      <c r="AD35" s="461"/>
      <c r="AE35" s="64"/>
      <c r="AM35" s="89">
        <v>34</v>
      </c>
      <c r="AN35" s="90" t="s">
        <v>94</v>
      </c>
    </row>
    <row r="36" spans="1:40" s="84" customFormat="1" ht="19.5" customHeight="1">
      <c r="A36" s="124"/>
      <c r="B36" s="166"/>
      <c r="C36" s="166"/>
      <c r="D36" s="165"/>
      <c r="E36" s="166"/>
      <c r="F36" s="63"/>
      <c r="G36" s="63"/>
      <c r="H36" s="492"/>
      <c r="I36" s="493"/>
      <c r="J36" s="63"/>
      <c r="K36" s="63"/>
      <c r="L36" s="63"/>
      <c r="M36" s="63"/>
      <c r="N36" s="455"/>
      <c r="O36" s="456"/>
      <c r="P36" s="455"/>
      <c r="Q36" s="456"/>
      <c r="R36" s="455"/>
      <c r="S36" s="456"/>
      <c r="T36" s="455"/>
      <c r="U36" s="456"/>
      <c r="V36" s="455"/>
      <c r="W36" s="456"/>
      <c r="X36" s="455"/>
      <c r="Y36" s="456"/>
      <c r="Z36" s="63"/>
      <c r="AA36" s="462"/>
      <c r="AB36" s="463"/>
      <c r="AC36" s="462"/>
      <c r="AD36" s="463"/>
      <c r="AE36" s="63"/>
      <c r="AM36" s="89">
        <v>35</v>
      </c>
      <c r="AN36" s="90" t="s">
        <v>96</v>
      </c>
    </row>
    <row r="37" spans="1:40" ht="21.75" customHeight="1">
      <c r="A37" s="1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3"/>
      <c r="O37" s="33"/>
      <c r="P37" s="146"/>
      <c r="Q37" s="146"/>
      <c r="R37" s="33"/>
      <c r="S37" s="33"/>
      <c r="T37" s="33"/>
      <c r="U37" s="33"/>
      <c r="V37" s="33"/>
      <c r="W37" s="33"/>
      <c r="X37" s="33"/>
      <c r="Y37" s="33"/>
      <c r="Z37" s="146"/>
      <c r="AA37" s="33"/>
      <c r="AB37" s="33"/>
      <c r="AC37" s="33"/>
      <c r="AD37" s="33"/>
      <c r="AE37" s="2"/>
      <c r="AF37" s="83"/>
      <c r="AM37" s="16">
        <v>36</v>
      </c>
      <c r="AN37" s="17" t="s">
        <v>97</v>
      </c>
    </row>
    <row r="38" spans="1:40" s="83" customFormat="1" ht="21.75" customHeight="1">
      <c r="A38" s="355"/>
      <c r="H38" s="355"/>
      <c r="N38" s="79"/>
      <c r="O38" s="79"/>
      <c r="P38" s="356"/>
      <c r="Q38" s="356"/>
      <c r="R38" s="79"/>
      <c r="S38" s="79"/>
      <c r="T38" s="79"/>
      <c r="U38" s="79"/>
      <c r="V38" s="79"/>
      <c r="W38" s="79"/>
      <c r="X38" s="79"/>
      <c r="Y38" s="356"/>
      <c r="Z38" s="79"/>
      <c r="AA38" s="79"/>
      <c r="AB38" s="79"/>
      <c r="AC38" s="79"/>
      <c r="AD38" s="79"/>
      <c r="AM38" s="357">
        <v>37</v>
      </c>
      <c r="AN38" s="358" t="s">
        <v>98</v>
      </c>
    </row>
    <row r="39" spans="1:40" ht="21.7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79"/>
      <c r="Y39" s="79"/>
      <c r="Z39" s="79"/>
      <c r="AA39" s="79"/>
      <c r="AB39" s="79"/>
      <c r="AC39" s="79"/>
      <c r="AD39" s="79"/>
      <c r="AE39" s="83"/>
      <c r="AM39" s="16">
        <v>38</v>
      </c>
      <c r="AN39" s="17" t="s">
        <v>100</v>
      </c>
    </row>
    <row r="40" spans="1:40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 s="83"/>
      <c r="Y40" s="83"/>
      <c r="Z40" s="83"/>
      <c r="AA40" s="83"/>
      <c r="AB40" s="83"/>
      <c r="AC40" s="83"/>
      <c r="AD40" s="83"/>
      <c r="AE40" s="83"/>
      <c r="AG40" s="138"/>
      <c r="AM40" s="16">
        <v>39</v>
      </c>
      <c r="AN40" s="17" t="s">
        <v>102</v>
      </c>
    </row>
    <row r="41" spans="1:40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 s="156"/>
      <c r="Y41" s="83"/>
      <c r="Z41" s="83"/>
      <c r="AA41" s="83"/>
      <c r="AB41" s="83"/>
      <c r="AC41" s="83"/>
      <c r="AD41" s="83"/>
      <c r="AE41" s="83"/>
      <c r="AM41" s="16">
        <v>40</v>
      </c>
      <c r="AN41" s="17" t="s">
        <v>104</v>
      </c>
    </row>
    <row r="42" spans="1:40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83"/>
      <c r="Z42" s="83"/>
      <c r="AA42" s="83"/>
      <c r="AB42" s="83"/>
      <c r="AC42" s="83"/>
      <c r="AD42" s="83"/>
      <c r="AE42" s="83"/>
      <c r="AM42" s="16">
        <v>41</v>
      </c>
      <c r="AN42" s="17" t="s">
        <v>105</v>
      </c>
    </row>
    <row r="43" spans="1:40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83"/>
      <c r="Y43" s="83"/>
      <c r="Z43" s="83"/>
      <c r="AA43" s="83"/>
      <c r="AB43" s="83"/>
      <c r="AC43" s="83"/>
      <c r="AD43" s="83"/>
      <c r="AE43" s="83"/>
      <c r="AM43" s="16">
        <v>42</v>
      </c>
      <c r="AN43" s="17" t="s">
        <v>106</v>
      </c>
    </row>
    <row r="44" spans="1:40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 s="156"/>
      <c r="Y44" s="83"/>
      <c r="Z44" s="83"/>
      <c r="AA44" s="83"/>
      <c r="AB44" s="83"/>
      <c r="AC44" s="83"/>
      <c r="AD44" s="83"/>
      <c r="AE44" s="83"/>
      <c r="AM44" s="16">
        <v>43</v>
      </c>
      <c r="AN44" s="17" t="s">
        <v>107</v>
      </c>
    </row>
    <row r="45" spans="1:40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Z45" s="83"/>
      <c r="AA45" s="83"/>
      <c r="AB45" s="83"/>
      <c r="AC45" s="83"/>
      <c r="AD45" s="83"/>
      <c r="AE45" s="83"/>
      <c r="AM45" s="16">
        <v>44</v>
      </c>
      <c r="AN45" s="17" t="s">
        <v>108</v>
      </c>
    </row>
    <row r="46" spans="1:41" ht="14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 s="8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16">
        <v>45</v>
      </c>
      <c r="AN46" s="17" t="s">
        <v>110</v>
      </c>
      <c r="AO46"/>
    </row>
    <row r="47" spans="1:4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83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16">
        <v>46</v>
      </c>
      <c r="AN47" s="17" t="s">
        <v>111</v>
      </c>
      <c r="AO47"/>
    </row>
    <row r="48" spans="1:41" ht="14.25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8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147">
        <v>47</v>
      </c>
      <c r="AN48" s="148" t="s">
        <v>112</v>
      </c>
      <c r="AO48"/>
    </row>
    <row r="49" spans="1:40" ht="15" customHeight="1" thickTop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AM49" s="149"/>
      <c r="AN49" s="149"/>
    </row>
    <row r="50" spans="1:40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AM50" s="150"/>
      <c r="AN50" s="150"/>
    </row>
    <row r="51" spans="1:40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AM51" s="150"/>
      <c r="AN51" s="150"/>
    </row>
    <row r="52" spans="1:40" ht="14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AM52" s="150"/>
      <c r="AN52" s="150"/>
    </row>
    <row r="53" spans="1:40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AM53" s="150"/>
      <c r="AN53" s="150"/>
    </row>
    <row r="54" spans="1:23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4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4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4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4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4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4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4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4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4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4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4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4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4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4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4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ht="14.25">
      <c r="M86" s="151"/>
    </row>
  </sheetData>
  <sheetProtection sheet="1" objects="1" scenarios="1"/>
  <protectedRanges>
    <protectedRange sqref="B15:AD30" name="範囲1"/>
    <protectedRange sqref="G12:L12 N12:W12 Z12:AD12" name="範囲2"/>
  </protectedRanges>
  <mergeCells count="192">
    <mergeCell ref="X27:Y27"/>
    <mergeCell ref="AA35:AB36"/>
    <mergeCell ref="X28:Y28"/>
    <mergeCell ref="X29:Y29"/>
    <mergeCell ref="X30:Y30"/>
    <mergeCell ref="X31:Y31"/>
    <mergeCell ref="X36:Y36"/>
    <mergeCell ref="X32:Y32"/>
    <mergeCell ref="X16:Y16"/>
    <mergeCell ref="X17:Y17"/>
    <mergeCell ref="X18:Y18"/>
    <mergeCell ref="X19:Y19"/>
    <mergeCell ref="X20:Y20"/>
    <mergeCell ref="X21:Y21"/>
    <mergeCell ref="V33:W33"/>
    <mergeCell ref="V27:W27"/>
    <mergeCell ref="V28:W28"/>
    <mergeCell ref="T22:U22"/>
    <mergeCell ref="H36:I36"/>
    <mergeCell ref="N36:O36"/>
    <mergeCell ref="R36:S36"/>
    <mergeCell ref="N34:O34"/>
    <mergeCell ref="P34:Q34"/>
    <mergeCell ref="T36:U36"/>
    <mergeCell ref="F4:G5"/>
    <mergeCell ref="H4:H5"/>
    <mergeCell ref="AC5:AD5"/>
    <mergeCell ref="K4:K7"/>
    <mergeCell ref="J6:J7"/>
    <mergeCell ref="T35:U35"/>
    <mergeCell ref="V35:W35"/>
    <mergeCell ref="X35:Y35"/>
    <mergeCell ref="X22:Y22"/>
    <mergeCell ref="X23:Y23"/>
    <mergeCell ref="X12:Y12"/>
    <mergeCell ref="Z12:AD12"/>
    <mergeCell ref="Z13:AD13"/>
    <mergeCell ref="AC35:AD36"/>
    <mergeCell ref="X24:Y24"/>
    <mergeCell ref="X25:Y25"/>
    <mergeCell ref="X26:Y26"/>
    <mergeCell ref="X13:Y13"/>
    <mergeCell ref="X14:Y14"/>
    <mergeCell ref="X15:Y15"/>
    <mergeCell ref="V36:W36"/>
    <mergeCell ref="T34:U34"/>
    <mergeCell ref="V34:W34"/>
    <mergeCell ref="N35:O35"/>
    <mergeCell ref="P35:Q35"/>
    <mergeCell ref="R35:S35"/>
    <mergeCell ref="P36:Q36"/>
    <mergeCell ref="N32:O32"/>
    <mergeCell ref="P32:Q32"/>
    <mergeCell ref="H33:I33"/>
    <mergeCell ref="N33:O33"/>
    <mergeCell ref="H32:I32"/>
    <mergeCell ref="H31:I31"/>
    <mergeCell ref="N31:O31"/>
    <mergeCell ref="P31:Q31"/>
    <mergeCell ref="R31:S31"/>
    <mergeCell ref="R34:S34"/>
    <mergeCell ref="P33:Q33"/>
    <mergeCell ref="R33:S33"/>
    <mergeCell ref="T33:U33"/>
    <mergeCell ref="H29:I29"/>
    <mergeCell ref="N29:O29"/>
    <mergeCell ref="H30:I30"/>
    <mergeCell ref="N30:O30"/>
    <mergeCell ref="R32:S32"/>
    <mergeCell ref="T31:U31"/>
    <mergeCell ref="V31:W31"/>
    <mergeCell ref="T30:U30"/>
    <mergeCell ref="V30:W30"/>
    <mergeCell ref="T32:U32"/>
    <mergeCell ref="V32:W32"/>
    <mergeCell ref="P27:Q27"/>
    <mergeCell ref="R27:S27"/>
    <mergeCell ref="T27:U27"/>
    <mergeCell ref="T28:U28"/>
    <mergeCell ref="T29:U29"/>
    <mergeCell ref="V29:W29"/>
    <mergeCell ref="R30:S30"/>
    <mergeCell ref="P29:Q29"/>
    <mergeCell ref="R29:S29"/>
    <mergeCell ref="P30:Q30"/>
    <mergeCell ref="H28:I28"/>
    <mergeCell ref="N28:O28"/>
    <mergeCell ref="P28:Q28"/>
    <mergeCell ref="R28:S28"/>
    <mergeCell ref="N27:O27"/>
    <mergeCell ref="H27:I27"/>
    <mergeCell ref="H25:I25"/>
    <mergeCell ref="N25:O25"/>
    <mergeCell ref="H26:I26"/>
    <mergeCell ref="N26:O26"/>
    <mergeCell ref="P26:Q26"/>
    <mergeCell ref="R26:S26"/>
    <mergeCell ref="P25:Q25"/>
    <mergeCell ref="R25:S25"/>
    <mergeCell ref="T26:U26"/>
    <mergeCell ref="V26:W26"/>
    <mergeCell ref="T25:U25"/>
    <mergeCell ref="V25:W25"/>
    <mergeCell ref="T23:U23"/>
    <mergeCell ref="V23:W23"/>
    <mergeCell ref="H24:I24"/>
    <mergeCell ref="N24:O24"/>
    <mergeCell ref="P24:Q24"/>
    <mergeCell ref="R24:S24"/>
    <mergeCell ref="V24:W24"/>
    <mergeCell ref="T24:U24"/>
    <mergeCell ref="H23:I23"/>
    <mergeCell ref="N23:O23"/>
    <mergeCell ref="H22:I22"/>
    <mergeCell ref="N22:O22"/>
    <mergeCell ref="P23:Q23"/>
    <mergeCell ref="R23:S23"/>
    <mergeCell ref="P22:Q22"/>
    <mergeCell ref="R22:S22"/>
    <mergeCell ref="P21:Q21"/>
    <mergeCell ref="R21:S21"/>
    <mergeCell ref="H20:I20"/>
    <mergeCell ref="N20:O20"/>
    <mergeCell ref="P20:Q20"/>
    <mergeCell ref="R20:S20"/>
    <mergeCell ref="H21:I21"/>
    <mergeCell ref="N21:O21"/>
    <mergeCell ref="H19:I19"/>
    <mergeCell ref="N19:O19"/>
    <mergeCell ref="P19:Q19"/>
    <mergeCell ref="R19:S19"/>
    <mergeCell ref="H18:I18"/>
    <mergeCell ref="N18:O18"/>
    <mergeCell ref="P18:Q18"/>
    <mergeCell ref="R18:S18"/>
    <mergeCell ref="T18:U18"/>
    <mergeCell ref="V18:W18"/>
    <mergeCell ref="T21:U21"/>
    <mergeCell ref="V21:W21"/>
    <mergeCell ref="T19:U19"/>
    <mergeCell ref="V22:W22"/>
    <mergeCell ref="V19:W19"/>
    <mergeCell ref="T20:U20"/>
    <mergeCell ref="V20:W20"/>
    <mergeCell ref="R16:S16"/>
    <mergeCell ref="T17:U17"/>
    <mergeCell ref="T15:U15"/>
    <mergeCell ref="V15:W15"/>
    <mergeCell ref="R17:S17"/>
    <mergeCell ref="R15:S15"/>
    <mergeCell ref="T16:U16"/>
    <mergeCell ref="V16:W16"/>
    <mergeCell ref="V17:W17"/>
    <mergeCell ref="H17:I17"/>
    <mergeCell ref="H15:I15"/>
    <mergeCell ref="N15:O15"/>
    <mergeCell ref="P15:Q15"/>
    <mergeCell ref="H16:I16"/>
    <mergeCell ref="N16:O16"/>
    <mergeCell ref="P16:Q16"/>
    <mergeCell ref="N17:O17"/>
    <mergeCell ref="P17:Q17"/>
    <mergeCell ref="AK8:AL8"/>
    <mergeCell ref="A11:A14"/>
    <mergeCell ref="B11:B14"/>
    <mergeCell ref="C11:E14"/>
    <mergeCell ref="G12:L12"/>
    <mergeCell ref="N12:W12"/>
    <mergeCell ref="H14:I14"/>
    <mergeCell ref="N14:O14"/>
    <mergeCell ref="P14:Q14"/>
    <mergeCell ref="T14:U14"/>
    <mergeCell ref="R14:S14"/>
    <mergeCell ref="F11:AD11"/>
    <mergeCell ref="G13:L13"/>
    <mergeCell ref="N13:W13"/>
    <mergeCell ref="V14:W14"/>
    <mergeCell ref="A6:E6"/>
    <mergeCell ref="F6:I7"/>
    <mergeCell ref="N6:R6"/>
    <mergeCell ref="A7:E7"/>
    <mergeCell ref="AB7:AC7"/>
    <mergeCell ref="AK5:AL5"/>
    <mergeCell ref="AM1:AN1"/>
    <mergeCell ref="A2:A3"/>
    <mergeCell ref="B2:J3"/>
    <mergeCell ref="L2:V2"/>
    <mergeCell ref="I4:J5"/>
    <mergeCell ref="N4:O4"/>
    <mergeCell ref="N5:R5"/>
    <mergeCell ref="W3:Y3"/>
    <mergeCell ref="A4:E5"/>
  </mergeCells>
  <printOptions horizontalCentered="1"/>
  <pageMargins left="0.1968503937007874" right="0.1968503937007874" top="0.5905511811023623" bottom="0.3937007874015748" header="0.11811023622047245" footer="0.31496062992125984"/>
  <pageSetup horizontalDpi="600" verticalDpi="600" orientation="landscape" paperSize="9" scale="74" r:id="rId2"/>
  <headerFooter alignWithMargins="0">
    <oddHeader>&amp;R別紙８の２（中小企業）</oddHeader>
    <oddFooter>&amp;RH２４.１０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B52"/>
  <sheetViews>
    <sheetView view="pageLayout" zoomScaleNormal="80" workbookViewId="0" topLeftCell="A1">
      <selection activeCell="U54" sqref="U54"/>
    </sheetView>
  </sheetViews>
  <sheetFormatPr defaultColWidth="9.00390625" defaultRowHeight="13.5"/>
  <cols>
    <col min="1" max="1" width="12.625" style="201" customWidth="1"/>
    <col min="2" max="5" width="11.625" style="201" customWidth="1"/>
    <col min="6" max="6" width="5.625" style="201" customWidth="1"/>
    <col min="7" max="7" width="6.125" style="201" customWidth="1"/>
    <col min="8" max="8" width="5.625" style="201" customWidth="1"/>
    <col min="9" max="9" width="6.125" style="201" customWidth="1"/>
    <col min="10" max="10" width="4.125" style="201" customWidth="1"/>
    <col min="11" max="11" width="7.625" style="201" customWidth="1"/>
    <col min="12" max="17" width="11.625" style="201" customWidth="1"/>
    <col min="18" max="18" width="2.625" style="201" customWidth="1"/>
    <col min="19" max="19" width="3.00390625" style="201" customWidth="1"/>
    <col min="20" max="20" width="10.00390625" style="201" hidden="1" customWidth="1"/>
    <col min="21" max="24" width="11.50390625" style="201" customWidth="1"/>
    <col min="25" max="25" width="6.625" style="201" customWidth="1"/>
    <col min="26" max="26" width="5.50390625" style="201" customWidth="1"/>
    <col min="27" max="27" width="6.625" style="201" customWidth="1"/>
    <col min="28" max="28" width="5.50390625" style="201" customWidth="1"/>
    <col min="29" max="29" width="5.625" style="201" customWidth="1"/>
    <col min="30" max="16384" width="9.00390625" style="201" customWidth="1"/>
  </cols>
  <sheetData>
    <row r="1" spans="1:18" ht="14.25">
      <c r="A1" s="199"/>
      <c r="B1" s="199"/>
      <c r="C1" s="199"/>
      <c r="D1" s="199"/>
      <c r="E1" s="199"/>
      <c r="F1" s="199"/>
      <c r="G1" s="199"/>
      <c r="I1" s="199"/>
      <c r="J1" s="199"/>
      <c r="K1" s="199"/>
      <c r="L1" s="199"/>
      <c r="M1" s="199"/>
      <c r="N1" s="199"/>
      <c r="O1" s="199"/>
      <c r="P1" s="199"/>
      <c r="Q1" s="200"/>
      <c r="R1" s="199"/>
    </row>
    <row r="2" spans="1:18" ht="18.75">
      <c r="A2" s="616" t="s">
        <v>243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199"/>
    </row>
    <row r="3" spans="1:18" ht="15" thickBo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349"/>
      <c r="L3" s="199"/>
      <c r="M3" s="199"/>
      <c r="N3" s="199"/>
      <c r="O3" s="199"/>
      <c r="P3" s="199"/>
      <c r="Q3" s="199"/>
      <c r="R3" s="199"/>
    </row>
    <row r="4" spans="2:20" s="202" customFormat="1" ht="18.75" customHeight="1" thickBot="1">
      <c r="B4" s="203" t="s">
        <v>129</v>
      </c>
      <c r="C4" s="641">
        <f>IF('合計表①'!$B$2="","",'合計表①'!$B$2)</f>
      </c>
      <c r="D4" s="642"/>
      <c r="E4" s="643"/>
      <c r="F4" s="280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T4" s="202" t="s">
        <v>130</v>
      </c>
    </row>
    <row r="5" spans="1:20" ht="1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T5" s="205" t="s">
        <v>131</v>
      </c>
    </row>
    <row r="6" spans="1:20" ht="14.25">
      <c r="A6" s="648" t="s">
        <v>132</v>
      </c>
      <c r="B6" s="308" t="s">
        <v>133</v>
      </c>
      <c r="C6" s="206" t="s">
        <v>133</v>
      </c>
      <c r="D6" s="206" t="s">
        <v>133</v>
      </c>
      <c r="E6" s="206" t="s">
        <v>133</v>
      </c>
      <c r="F6" s="619" t="s">
        <v>133</v>
      </c>
      <c r="G6" s="619"/>
      <c r="H6" s="619" t="s">
        <v>133</v>
      </c>
      <c r="I6" s="619"/>
      <c r="J6" s="619"/>
      <c r="K6" s="619"/>
      <c r="L6" s="206"/>
      <c r="M6" s="206"/>
      <c r="N6" s="206"/>
      <c r="O6" s="206"/>
      <c r="P6" s="207"/>
      <c r="Q6" s="638" t="s">
        <v>135</v>
      </c>
      <c r="R6" s="199"/>
      <c r="T6" s="205" t="s">
        <v>134</v>
      </c>
    </row>
    <row r="7" spans="1:19" ht="15" customHeight="1" thickBot="1">
      <c r="A7" s="649"/>
      <c r="B7" s="220">
        <f>IF('合計表①'!$G$12="","",'合計表①'!$G$12)</f>
      </c>
      <c r="C7" s="222">
        <f>IF('合計表①'!$N$12="","",'合計表①'!$N$12)</f>
      </c>
      <c r="D7" s="221">
        <f>IF('合計表①'!$Z$12="","",'合計表①'!$Z$12)</f>
      </c>
      <c r="E7" s="222">
        <f>IF('合計表②'!$G$12="","",'合計表②'!$G$12)</f>
      </c>
      <c r="F7" s="635">
        <f>IF('合計表②'!$N$12="","",'合計表②'!$N$12)</f>
      </c>
      <c r="G7" s="635"/>
      <c r="H7" s="635">
        <f>IF('合計表②'!$Z$12="","",'合計表②'!$Z$12)</f>
      </c>
      <c r="I7" s="635"/>
      <c r="J7" s="620"/>
      <c r="K7" s="620"/>
      <c r="L7" s="359"/>
      <c r="M7" s="359"/>
      <c r="N7" s="359"/>
      <c r="O7" s="359"/>
      <c r="P7" s="360"/>
      <c r="Q7" s="639"/>
      <c r="R7" s="199"/>
      <c r="S7" s="208"/>
    </row>
    <row r="8" spans="1:28" ht="15" thickBot="1">
      <c r="A8" s="649"/>
      <c r="B8" s="209" t="s">
        <v>142</v>
      </c>
      <c r="C8" s="210" t="s">
        <v>142</v>
      </c>
      <c r="D8" s="273"/>
      <c r="E8" s="273"/>
      <c r="F8" s="644"/>
      <c r="G8" s="644"/>
      <c r="H8" s="636"/>
      <c r="I8" s="637"/>
      <c r="J8" s="621"/>
      <c r="K8" s="622"/>
      <c r="L8" s="362"/>
      <c r="M8" s="361"/>
      <c r="N8" s="362"/>
      <c r="O8" s="362"/>
      <c r="P8" s="363"/>
      <c r="Q8" s="640"/>
      <c r="R8" s="199"/>
      <c r="S8" s="208"/>
      <c r="U8"/>
      <c r="V8"/>
      <c r="W8"/>
      <c r="X8"/>
      <c r="Y8"/>
      <c r="Z8"/>
      <c r="AA8"/>
      <c r="AB8"/>
    </row>
    <row r="9" spans="1:28" ht="15" hidden="1" thickBot="1">
      <c r="A9" s="211"/>
      <c r="B9" s="212">
        <v>1</v>
      </c>
      <c r="C9" s="213">
        <v>1</v>
      </c>
      <c r="D9" s="231">
        <v>1</v>
      </c>
      <c r="E9" s="231">
        <v>1</v>
      </c>
      <c r="F9" s="650">
        <v>1</v>
      </c>
      <c r="G9" s="651"/>
      <c r="H9" s="650">
        <v>1</v>
      </c>
      <c r="I9" s="651"/>
      <c r="J9" s="652"/>
      <c r="K9" s="653"/>
      <c r="L9" s="364"/>
      <c r="M9" s="365"/>
      <c r="N9" s="364"/>
      <c r="O9" s="364"/>
      <c r="P9" s="366"/>
      <c r="Q9" s="293"/>
      <c r="R9" s="199"/>
      <c r="S9" s="208"/>
      <c r="U9"/>
      <c r="V9"/>
      <c r="W9"/>
      <c r="X9"/>
      <c r="Y9"/>
      <c r="Z9"/>
      <c r="AA9"/>
      <c r="AB9"/>
    </row>
    <row r="10" spans="1:28" ht="14.25">
      <c r="A10" s="214" t="s">
        <v>143</v>
      </c>
      <c r="B10" s="296">
        <f>IF('合計表①'!$F15="","",'合計表①'!$F15)</f>
      </c>
      <c r="C10" s="288">
        <f>IF('合計表①'!$M15="","",'合計表①'!$M15)</f>
      </c>
      <c r="D10" s="297">
        <f>IF('合計表①'!$X15="","",'合計表①'!$X15)</f>
      </c>
      <c r="E10" s="288">
        <f>IF('合計表②'!$F15="","",'合計表②'!$F15)</f>
      </c>
      <c r="F10" s="629">
        <f>IF('合計表②'!$M15="","",'合計表②'!$M15)</f>
      </c>
      <c r="G10" s="630"/>
      <c r="H10" s="629">
        <f>IF('合計表②'!$X15="","",'合計表②'!$X15)</f>
      </c>
      <c r="I10" s="630"/>
      <c r="J10" s="623"/>
      <c r="K10" s="624"/>
      <c r="L10" s="367"/>
      <c r="M10" s="367"/>
      <c r="N10" s="367"/>
      <c r="O10" s="367"/>
      <c r="P10" s="368"/>
      <c r="Q10" s="385">
        <f aca="true" t="shared" si="0" ref="Q10:Q25">SUM(B10:P10)</f>
        <v>0</v>
      </c>
      <c r="R10" s="199"/>
      <c r="U10"/>
      <c r="V10"/>
      <c r="W10"/>
      <c r="X10"/>
      <c r="Y10"/>
      <c r="Z10"/>
      <c r="AA10"/>
      <c r="AB10"/>
    </row>
    <row r="11" spans="1:28" ht="14.25">
      <c r="A11" s="215" t="s">
        <v>144</v>
      </c>
      <c r="B11" s="298">
        <f>IF('合計表①'!$F16="","",'合計表①'!$F16)</f>
      </c>
      <c r="C11" s="289">
        <f>IF('合計表①'!$M16="","",'合計表①'!$M16)</f>
      </c>
      <c r="D11" s="299">
        <f>IF('合計表①'!$X16="","",'合計表①'!$X16)</f>
      </c>
      <c r="E11" s="289">
        <f>IF('合計表②'!$F16="","",'合計表②'!$F16)</f>
      </c>
      <c r="F11" s="625">
        <f>IF('合計表②'!$M16="","",'合計表②'!$M16)</f>
      </c>
      <c r="G11" s="626"/>
      <c r="H11" s="625">
        <f>IF('合計表②'!$X16="","",'合計表②'!$X16)</f>
      </c>
      <c r="I11" s="626"/>
      <c r="J11" s="617"/>
      <c r="K11" s="618"/>
      <c r="L11" s="369"/>
      <c r="M11" s="369"/>
      <c r="N11" s="369"/>
      <c r="O11" s="369"/>
      <c r="P11" s="370"/>
      <c r="Q11" s="385">
        <f t="shared" si="0"/>
        <v>0</v>
      </c>
      <c r="R11" s="199"/>
      <c r="U11"/>
      <c r="V11"/>
      <c r="W11"/>
      <c r="X11"/>
      <c r="Y11"/>
      <c r="Z11"/>
      <c r="AA11"/>
      <c r="AB11"/>
    </row>
    <row r="12" spans="1:28" ht="14.25">
      <c r="A12" s="215" t="s">
        <v>145</v>
      </c>
      <c r="B12" s="298">
        <f>IF('合計表①'!$F17="","",'合計表①'!$F17)</f>
      </c>
      <c r="C12" s="289">
        <f>IF('合計表①'!$M17="","",'合計表①'!$M17)</f>
      </c>
      <c r="D12" s="299">
        <f>IF('合計表①'!$X17="","",'合計表①'!$X17)</f>
      </c>
      <c r="E12" s="289">
        <f>IF('合計表②'!$F17="","",'合計表②'!$F17)</f>
      </c>
      <c r="F12" s="625">
        <f>IF('合計表②'!$M17="","",'合計表②'!$M17)</f>
      </c>
      <c r="G12" s="626"/>
      <c r="H12" s="625">
        <f>IF('合計表②'!$X17="","",'合計表②'!$X17)</f>
      </c>
      <c r="I12" s="626"/>
      <c r="J12" s="617"/>
      <c r="K12" s="618"/>
      <c r="L12" s="369"/>
      <c r="M12" s="369"/>
      <c r="N12" s="369"/>
      <c r="O12" s="369"/>
      <c r="P12" s="370"/>
      <c r="Q12" s="385">
        <f t="shared" si="0"/>
        <v>0</v>
      </c>
      <c r="R12" s="199"/>
      <c r="U12"/>
      <c r="V12"/>
      <c r="W12"/>
      <c r="X12"/>
      <c r="Y12"/>
      <c r="Z12"/>
      <c r="AA12"/>
      <c r="AB12"/>
    </row>
    <row r="13" spans="1:28" ht="14.25">
      <c r="A13" s="215" t="s">
        <v>146</v>
      </c>
      <c r="B13" s="298">
        <f>IF('合計表①'!$F18="","",'合計表①'!$F18)</f>
      </c>
      <c r="C13" s="289">
        <f>IF('合計表①'!$M18="","",'合計表①'!$M18)</f>
      </c>
      <c r="D13" s="299">
        <f>IF('合計表①'!$X18="","",'合計表①'!$X18)</f>
      </c>
      <c r="E13" s="289">
        <f>IF('合計表②'!$F18="","",'合計表②'!$F18)</f>
      </c>
      <c r="F13" s="625">
        <f>IF('合計表②'!$M18="","",'合計表②'!$M18)</f>
      </c>
      <c r="G13" s="626"/>
      <c r="H13" s="625">
        <f>IF('合計表②'!$X18="","",'合計表②'!$X18)</f>
      </c>
      <c r="I13" s="626"/>
      <c r="J13" s="617"/>
      <c r="K13" s="618"/>
      <c r="L13" s="369"/>
      <c r="M13" s="369"/>
      <c r="N13" s="369"/>
      <c r="O13" s="369"/>
      <c r="P13" s="370"/>
      <c r="Q13" s="385">
        <f t="shared" si="0"/>
        <v>0</v>
      </c>
      <c r="R13" s="199"/>
      <c r="U13"/>
      <c r="V13"/>
      <c r="W13"/>
      <c r="X13"/>
      <c r="Y13"/>
      <c r="Z13"/>
      <c r="AA13"/>
      <c r="AB13"/>
    </row>
    <row r="14" spans="1:28" ht="14.25">
      <c r="A14" s="215" t="s">
        <v>147</v>
      </c>
      <c r="B14" s="298">
        <f>IF('合計表①'!$F19="","",'合計表①'!$F19)</f>
      </c>
      <c r="C14" s="289">
        <f>IF('合計表①'!$M19="","",'合計表①'!$M19)</f>
      </c>
      <c r="D14" s="299">
        <f>IF('合計表①'!$X19="","",'合計表①'!$X19)</f>
      </c>
      <c r="E14" s="289">
        <f>IF('合計表②'!$F19="","",'合計表②'!$F19)</f>
      </c>
      <c r="F14" s="625">
        <f>IF('合計表②'!$M19="","",'合計表②'!$M19)</f>
      </c>
      <c r="G14" s="626"/>
      <c r="H14" s="625">
        <f>IF('合計表②'!$X19="","",'合計表②'!$X19)</f>
      </c>
      <c r="I14" s="626"/>
      <c r="J14" s="617"/>
      <c r="K14" s="618"/>
      <c r="L14" s="369"/>
      <c r="M14" s="369"/>
      <c r="N14" s="369"/>
      <c r="O14" s="369"/>
      <c r="P14" s="370"/>
      <c r="Q14" s="385">
        <f t="shared" si="0"/>
        <v>0</v>
      </c>
      <c r="R14" s="199"/>
      <c r="U14"/>
      <c r="V14"/>
      <c r="W14"/>
      <c r="X14"/>
      <c r="Y14"/>
      <c r="Z14"/>
      <c r="AA14"/>
      <c r="AB14"/>
    </row>
    <row r="15" spans="1:28" ht="14.25">
      <c r="A15" s="215" t="s">
        <v>148</v>
      </c>
      <c r="B15" s="298">
        <f>IF('合計表①'!$F20="","",'合計表①'!$F20)</f>
      </c>
      <c r="C15" s="289">
        <f>IF('合計表①'!$M20="","",'合計表①'!$M20)</f>
      </c>
      <c r="D15" s="299">
        <f>IF('合計表①'!$X20="","",'合計表①'!$X20)</f>
      </c>
      <c r="E15" s="289">
        <f>IF('合計表②'!$F20="","",'合計表②'!$F20)</f>
      </c>
      <c r="F15" s="625">
        <f>IF('合計表②'!$M20="","",'合計表②'!$M20)</f>
      </c>
      <c r="G15" s="626"/>
      <c r="H15" s="625">
        <f>IF('合計表②'!$X20="","",'合計表②'!$X20)</f>
      </c>
      <c r="I15" s="626"/>
      <c r="J15" s="617"/>
      <c r="K15" s="618"/>
      <c r="L15" s="369"/>
      <c r="M15" s="369"/>
      <c r="N15" s="369"/>
      <c r="O15" s="369"/>
      <c r="P15" s="370"/>
      <c r="Q15" s="385">
        <f t="shared" si="0"/>
        <v>0</v>
      </c>
      <c r="R15" s="199"/>
      <c r="U15"/>
      <c r="V15"/>
      <c r="W15"/>
      <c r="X15"/>
      <c r="Y15"/>
      <c r="Z15"/>
      <c r="AA15"/>
      <c r="AB15"/>
    </row>
    <row r="16" spans="1:28" ht="14.25">
      <c r="A16" s="215" t="s">
        <v>149</v>
      </c>
      <c r="B16" s="298">
        <f>IF('合計表①'!$F21="","",'合計表①'!$F21)</f>
      </c>
      <c r="C16" s="289">
        <f>IF('合計表①'!$M21="","",'合計表①'!$M21)</f>
      </c>
      <c r="D16" s="299">
        <f>IF('合計表①'!$X21="","",'合計表①'!$X21)</f>
      </c>
      <c r="E16" s="289">
        <f>IF('合計表②'!$F21="","",'合計表②'!$F21)</f>
      </c>
      <c r="F16" s="625">
        <f>IF('合計表②'!$M21="","",'合計表②'!$M21)</f>
      </c>
      <c r="G16" s="626"/>
      <c r="H16" s="625">
        <f>IF('合計表②'!$X21="","",'合計表②'!$X21)</f>
      </c>
      <c r="I16" s="626"/>
      <c r="J16" s="617"/>
      <c r="K16" s="618"/>
      <c r="L16" s="369"/>
      <c r="M16" s="369"/>
      <c r="N16" s="369"/>
      <c r="O16" s="369"/>
      <c r="P16" s="370"/>
      <c r="Q16" s="385">
        <f t="shared" si="0"/>
        <v>0</v>
      </c>
      <c r="R16" s="199"/>
      <c r="U16"/>
      <c r="V16"/>
      <c r="W16"/>
      <c r="X16"/>
      <c r="Y16"/>
      <c r="Z16"/>
      <c r="AA16"/>
      <c r="AB16"/>
    </row>
    <row r="17" spans="1:28" ht="14.25">
      <c r="A17" s="215" t="s">
        <v>150</v>
      </c>
      <c r="B17" s="298">
        <f>IF('合計表①'!$F22="","",'合計表①'!$F22)</f>
      </c>
      <c r="C17" s="289">
        <f>IF('合計表①'!$M22="","",'合計表①'!$M22)</f>
      </c>
      <c r="D17" s="299">
        <f>IF('合計表①'!$X22="","",'合計表①'!$X22)</f>
      </c>
      <c r="E17" s="289">
        <f>IF('合計表②'!$F22="","",'合計表②'!$F22)</f>
      </c>
      <c r="F17" s="625">
        <f>IF('合計表②'!$M22="","",'合計表②'!$M22)</f>
      </c>
      <c r="G17" s="626"/>
      <c r="H17" s="625">
        <f>IF('合計表②'!$X22="","",'合計表②'!$X22)</f>
      </c>
      <c r="I17" s="626"/>
      <c r="J17" s="617"/>
      <c r="K17" s="618"/>
      <c r="L17" s="369"/>
      <c r="M17" s="369"/>
      <c r="N17" s="369"/>
      <c r="O17" s="369"/>
      <c r="P17" s="370"/>
      <c r="Q17" s="385">
        <f t="shared" si="0"/>
        <v>0</v>
      </c>
      <c r="R17" s="199"/>
      <c r="U17"/>
      <c r="V17"/>
      <c r="W17"/>
      <c r="X17"/>
      <c r="Y17"/>
      <c r="Z17"/>
      <c r="AA17"/>
      <c r="AB17"/>
    </row>
    <row r="18" spans="1:28" ht="14.25">
      <c r="A18" s="215" t="s">
        <v>151</v>
      </c>
      <c r="B18" s="298">
        <f>IF('合計表①'!$F23="","",'合計表①'!$F23)</f>
      </c>
      <c r="C18" s="289">
        <f>IF('合計表①'!$M23="","",'合計表①'!$M23)</f>
      </c>
      <c r="D18" s="299">
        <f>IF('合計表①'!$X23="","",'合計表①'!$X23)</f>
      </c>
      <c r="E18" s="289">
        <f>IF('合計表②'!$F23="","",'合計表②'!$F23)</f>
      </c>
      <c r="F18" s="625">
        <f>IF('合計表②'!$M23="","",'合計表②'!$M23)</f>
      </c>
      <c r="G18" s="626"/>
      <c r="H18" s="625">
        <f>IF('合計表②'!$X23="","",'合計表②'!$X23)</f>
      </c>
      <c r="I18" s="626"/>
      <c r="J18" s="617"/>
      <c r="K18" s="618"/>
      <c r="L18" s="369"/>
      <c r="M18" s="369"/>
      <c r="N18" s="369"/>
      <c r="O18" s="369"/>
      <c r="P18" s="370"/>
      <c r="Q18" s="385">
        <f t="shared" si="0"/>
        <v>0</v>
      </c>
      <c r="R18" s="199"/>
      <c r="U18"/>
      <c r="V18"/>
      <c r="W18"/>
      <c r="X18"/>
      <c r="Y18"/>
      <c r="Z18"/>
      <c r="AA18"/>
      <c r="AB18"/>
    </row>
    <row r="19" spans="1:28" ht="14.25">
      <c r="A19" s="215" t="s">
        <v>153</v>
      </c>
      <c r="B19" s="298">
        <f>IF('合計表①'!$F24="","",'合計表①'!$F24)</f>
      </c>
      <c r="C19" s="289">
        <f>IF('合計表①'!$M24="","",'合計表①'!$M24)</f>
      </c>
      <c r="D19" s="299">
        <f>IF('合計表①'!$X24="","",'合計表①'!$X24)</f>
      </c>
      <c r="E19" s="289">
        <f>IF('合計表②'!$F24="","",'合計表②'!$F24)</f>
      </c>
      <c r="F19" s="625">
        <f>IF('合計表②'!$M24="","",'合計表②'!$M24)</f>
      </c>
      <c r="G19" s="626"/>
      <c r="H19" s="625">
        <f>IF('合計表②'!$X24="","",'合計表②'!$X24)</f>
      </c>
      <c r="I19" s="626"/>
      <c r="J19" s="617"/>
      <c r="K19" s="618"/>
      <c r="L19" s="369"/>
      <c r="M19" s="369"/>
      <c r="N19" s="369"/>
      <c r="O19" s="369"/>
      <c r="P19" s="370"/>
      <c r="Q19" s="385">
        <f t="shared" si="0"/>
        <v>0</v>
      </c>
      <c r="R19" s="199"/>
      <c r="U19"/>
      <c r="V19"/>
      <c r="W19"/>
      <c r="X19"/>
      <c r="Y19"/>
      <c r="Z19"/>
      <c r="AA19"/>
      <c r="AB19"/>
    </row>
    <row r="20" spans="1:28" ht="14.25">
      <c r="A20" s="215" t="s">
        <v>154</v>
      </c>
      <c r="B20" s="298">
        <f>IF('合計表①'!$F25="","",'合計表①'!$F25)</f>
      </c>
      <c r="C20" s="289">
        <f>IF('合計表①'!$M25="","",'合計表①'!$M25)</f>
      </c>
      <c r="D20" s="299">
        <f>IF('合計表①'!$X25="","",'合計表①'!$X25)</f>
      </c>
      <c r="E20" s="289">
        <f>IF('合計表②'!$F25="","",'合計表②'!$F25)</f>
      </c>
      <c r="F20" s="625">
        <f>IF('合計表②'!$M25="","",'合計表②'!$M25)</f>
      </c>
      <c r="G20" s="626"/>
      <c r="H20" s="625">
        <f>IF('合計表②'!$X25="","",'合計表②'!$X25)</f>
      </c>
      <c r="I20" s="626"/>
      <c r="J20" s="617"/>
      <c r="K20" s="618"/>
      <c r="L20" s="369"/>
      <c r="M20" s="369"/>
      <c r="N20" s="369"/>
      <c r="O20" s="369"/>
      <c r="P20" s="370"/>
      <c r="Q20" s="385">
        <f t="shared" si="0"/>
        <v>0</v>
      </c>
      <c r="R20" s="199"/>
      <c r="U20"/>
      <c r="V20"/>
      <c r="W20"/>
      <c r="X20"/>
      <c r="Y20"/>
      <c r="Z20"/>
      <c r="AA20"/>
      <c r="AB20"/>
    </row>
    <row r="21" spans="1:28" ht="15" thickBot="1">
      <c r="A21" s="232" t="s">
        <v>155</v>
      </c>
      <c r="B21" s="300">
        <f>IF('合計表①'!$F26="","",'合計表①'!$F26)</f>
      </c>
      <c r="C21" s="290">
        <f>IF('合計表①'!$M26="","",'合計表①'!$M26)</f>
      </c>
      <c r="D21" s="301">
        <f>IF('合計表①'!$X26="","",'合計表①'!$X26)</f>
      </c>
      <c r="E21" s="290">
        <f>IF('合計表②'!$F26="","",'合計表②'!$F26)</f>
      </c>
      <c r="F21" s="627">
        <f>IF('合計表②'!$M26="","",'合計表②'!$M26)</f>
      </c>
      <c r="G21" s="628"/>
      <c r="H21" s="627">
        <f>IF('合計表②'!$X26="","",'合計表②'!$X26)</f>
      </c>
      <c r="I21" s="628"/>
      <c r="J21" s="645"/>
      <c r="K21" s="646"/>
      <c r="L21" s="371"/>
      <c r="M21" s="371"/>
      <c r="N21" s="371"/>
      <c r="O21" s="371"/>
      <c r="P21" s="372"/>
      <c r="Q21" s="386">
        <f t="shared" si="0"/>
        <v>0</v>
      </c>
      <c r="R21" s="199"/>
      <c r="U21"/>
      <c r="V21"/>
      <c r="W21"/>
      <c r="X21"/>
      <c r="Y21"/>
      <c r="Z21"/>
      <c r="AA21"/>
      <c r="AB21"/>
    </row>
    <row r="22" spans="1:28" ht="14.25">
      <c r="A22" s="233" t="s">
        <v>152</v>
      </c>
      <c r="B22" s="302">
        <f>IF('合計表①'!$F28="","",'合計表①'!$F28)</f>
      </c>
      <c r="C22" s="303">
        <f>IF('合計表①'!M28="","",'合計表①'!M28)</f>
      </c>
      <c r="D22" s="297">
        <f>IF('合計表①'!X28="","",'合計表①'!X28)</f>
      </c>
      <c r="E22" s="288">
        <f>IF('合計表②'!$F28="","",'合計表②'!$F28)</f>
      </c>
      <c r="F22" s="629">
        <f>IF('合計表②'!$M28="","",'合計表②'!$M28)</f>
      </c>
      <c r="G22" s="630"/>
      <c r="H22" s="629">
        <f>IF('合計表②'!$X28="","",'合計表②'!$X28)</f>
      </c>
      <c r="I22" s="630"/>
      <c r="J22" s="623"/>
      <c r="K22" s="624"/>
      <c r="L22" s="373"/>
      <c r="M22" s="373"/>
      <c r="N22" s="374"/>
      <c r="O22" s="373"/>
      <c r="P22" s="375"/>
      <c r="Q22" s="387">
        <f t="shared" si="0"/>
        <v>0</v>
      </c>
      <c r="R22" s="199"/>
      <c r="U22"/>
      <c r="V22"/>
      <c r="W22"/>
      <c r="X22"/>
      <c r="Y22"/>
      <c r="Z22"/>
      <c r="AA22"/>
      <c r="AB22"/>
    </row>
    <row r="23" spans="1:28" ht="14.25">
      <c r="A23" s="215" t="s">
        <v>156</v>
      </c>
      <c r="B23" s="302">
        <f>IF('合計表①'!$F29="","",'合計表①'!$F29)</f>
      </c>
      <c r="C23" s="303">
        <f>IF('合計表①'!M29="","",'合計表①'!M29)</f>
      </c>
      <c r="D23" s="299">
        <f>IF('合計表①'!X29="","",'合計表①'!X29)</f>
      </c>
      <c r="E23" s="289">
        <f>IF('合計表②'!$F29="","",'合計表②'!$F29)</f>
      </c>
      <c r="F23" s="625">
        <f>IF('合計表②'!$M29="","",'合計表②'!$M29)</f>
      </c>
      <c r="G23" s="626"/>
      <c r="H23" s="625">
        <f>IF('合計表②'!$X29="","",'合計表②'!$X29)</f>
      </c>
      <c r="I23" s="626"/>
      <c r="J23" s="617"/>
      <c r="K23" s="618"/>
      <c r="L23" s="373"/>
      <c r="M23" s="373"/>
      <c r="N23" s="374"/>
      <c r="O23" s="373"/>
      <c r="P23" s="375"/>
      <c r="Q23" s="385">
        <f t="shared" si="0"/>
        <v>0</v>
      </c>
      <c r="R23" s="199"/>
      <c r="U23"/>
      <c r="V23"/>
      <c r="W23"/>
      <c r="X23"/>
      <c r="Y23"/>
      <c r="Z23"/>
      <c r="AA23"/>
      <c r="AB23"/>
    </row>
    <row r="24" spans="1:28" ht="15" thickBot="1">
      <c r="A24" s="232" t="s">
        <v>113</v>
      </c>
      <c r="B24" s="302">
        <f>IF('合計表①'!$F30="","",'合計表①'!$F30)</f>
      </c>
      <c r="C24" s="303">
        <f>IF('合計表①'!M30="","",'合計表①'!M30)</f>
      </c>
      <c r="D24" s="301">
        <f>IF('合計表①'!X30="","",'合計表①'!X30)</f>
      </c>
      <c r="E24" s="290">
        <f>IF('合計表②'!$F30="","",'合計表②'!$F30)</f>
      </c>
      <c r="F24" s="627">
        <f>IF('合計表②'!$M30="","",'合計表②'!$M30)</f>
      </c>
      <c r="G24" s="628"/>
      <c r="H24" s="627">
        <f>IF('合計表②'!$X30="","",'合計表②'!$X30)</f>
      </c>
      <c r="I24" s="628"/>
      <c r="J24" s="645"/>
      <c r="K24" s="646"/>
      <c r="L24" s="373"/>
      <c r="M24" s="373"/>
      <c r="N24" s="374"/>
      <c r="O24" s="373"/>
      <c r="P24" s="375"/>
      <c r="Q24" s="386">
        <f t="shared" si="0"/>
        <v>0</v>
      </c>
      <c r="R24" s="199"/>
      <c r="U24"/>
      <c r="V24"/>
      <c r="W24"/>
      <c r="X24"/>
      <c r="Y24"/>
      <c r="Z24"/>
      <c r="AA24"/>
      <c r="AB24"/>
    </row>
    <row r="25" spans="1:28" ht="15" thickBot="1">
      <c r="A25" s="216" t="s">
        <v>190</v>
      </c>
      <c r="B25" s="304">
        <f>IF(SUM(B10:B24)=0,"",SUM(B10:B24))</f>
      </c>
      <c r="C25" s="305">
        <f>IF(SUM(C10:C24)=0,"",SUM(C10:C24))</f>
      </c>
      <c r="D25" s="306">
        <f>IF(SUM(D10:D24)=0,"",SUM(D10:D24))</f>
      </c>
      <c r="E25" s="307">
        <f>IF(SUM(E10:E24)=0,"",SUM(E10:E24))</f>
      </c>
      <c r="F25" s="633">
        <f>IF(SUM(F10:G24)=0,"",SUM(F10:G24))</f>
      </c>
      <c r="G25" s="633"/>
      <c r="H25" s="633">
        <f>IF(SUM(H10:I24)=0,"",SUM(H10:I24))</f>
      </c>
      <c r="I25" s="633"/>
      <c r="J25" s="647"/>
      <c r="K25" s="647"/>
      <c r="L25" s="376"/>
      <c r="M25" s="376"/>
      <c r="N25" s="376"/>
      <c r="O25" s="376"/>
      <c r="P25" s="377"/>
      <c r="Q25" s="388">
        <f t="shared" si="0"/>
        <v>0</v>
      </c>
      <c r="R25" s="199"/>
      <c r="U25"/>
      <c r="V25"/>
      <c r="W25"/>
      <c r="X25"/>
      <c r="Y25"/>
      <c r="Z25"/>
      <c r="AA25"/>
      <c r="AB25"/>
    </row>
    <row r="26" spans="1:28" ht="14.25">
      <c r="A26" s="248"/>
      <c r="B26" s="243"/>
      <c r="C26" s="243"/>
      <c r="D26" s="631"/>
      <c r="E26" s="631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04"/>
      <c r="U26"/>
      <c r="V26"/>
      <c r="W26"/>
      <c r="X26"/>
      <c r="Y26"/>
      <c r="Z26"/>
      <c r="AA26"/>
      <c r="AB26"/>
    </row>
    <row r="27" spans="1:28" ht="14.25" customHeight="1">
      <c r="A27" s="249" t="s">
        <v>166</v>
      </c>
      <c r="B27" s="242"/>
      <c r="C27" s="242"/>
      <c r="D27" s="632"/>
      <c r="E27" s="63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5"/>
      <c r="R27" s="204"/>
      <c r="U27"/>
      <c r="V27"/>
      <c r="W27"/>
      <c r="X27"/>
      <c r="Y27"/>
      <c r="Z27"/>
      <c r="AA27"/>
      <c r="AB27"/>
    </row>
    <row r="28" spans="1:28" ht="14.25" customHeight="1" thickBot="1">
      <c r="A28" s="250"/>
      <c r="B28" s="246"/>
      <c r="C28" s="246"/>
      <c r="D28" s="634"/>
      <c r="E28" s="634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/>
      <c r="R28" s="204"/>
      <c r="U28"/>
      <c r="V28"/>
      <c r="W28"/>
      <c r="X28"/>
      <c r="Y28"/>
      <c r="Z28"/>
      <c r="AA28"/>
      <c r="AB28"/>
    </row>
    <row r="29" spans="1:28" ht="14.25" customHeight="1" thickBot="1">
      <c r="A29" s="31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199"/>
      <c r="U29"/>
      <c r="V29"/>
      <c r="W29"/>
      <c r="X29"/>
      <c r="Y29"/>
      <c r="Z29"/>
      <c r="AA29"/>
      <c r="AB29"/>
    </row>
    <row r="30" spans="1:28" ht="14.25" customHeight="1" thickBot="1">
      <c r="A30" s="129" t="s">
        <v>186</v>
      </c>
      <c r="B30" s="131"/>
      <c r="C30" s="9"/>
      <c r="D30" s="9"/>
      <c r="E30" s="9" t="s">
        <v>187</v>
      </c>
      <c r="F30" s="130"/>
      <c r="G30" s="130"/>
      <c r="H30" s="130"/>
      <c r="I30" s="132"/>
      <c r="J30" s="294"/>
      <c r="K30" s="313" t="s">
        <v>132</v>
      </c>
      <c r="L30" s="281" t="s">
        <v>136</v>
      </c>
      <c r="M30" s="281" t="s">
        <v>137</v>
      </c>
      <c r="N30" s="282" t="s">
        <v>138</v>
      </c>
      <c r="O30" s="281" t="s">
        <v>139</v>
      </c>
      <c r="P30" s="282" t="s">
        <v>140</v>
      </c>
      <c r="Q30" s="283" t="s">
        <v>141</v>
      </c>
      <c r="R30" s="238"/>
      <c r="U30"/>
      <c r="V30"/>
      <c r="W30"/>
      <c r="X30"/>
      <c r="Y30"/>
      <c r="Z30"/>
      <c r="AA30"/>
      <c r="AB30"/>
    </row>
    <row r="31" spans="1:28" ht="14.25" customHeight="1">
      <c r="A31" s="133" t="s">
        <v>181</v>
      </c>
      <c r="B31" s="146"/>
      <c r="C31" s="291"/>
      <c r="D31" s="291"/>
      <c r="E31" s="291" t="s">
        <v>188</v>
      </c>
      <c r="F31" s="33"/>
      <c r="G31" s="33"/>
      <c r="H31" s="33"/>
      <c r="I31" s="237"/>
      <c r="J31" s="295"/>
      <c r="K31" s="284" t="s">
        <v>143</v>
      </c>
      <c r="L31" s="389">
        <f aca="true" t="shared" si="1" ref="L31:L42">SUMIF($B$9:$P$9,2,B10:P10)</f>
        <v>0</v>
      </c>
      <c r="M31" s="389">
        <f aca="true" t="shared" si="2" ref="M31:M42">Q10-L31</f>
        <v>0</v>
      </c>
      <c r="N31" s="427">
        <f>IF(1&lt;=H32,$D$32,$D$33)</f>
        <v>0</v>
      </c>
      <c r="O31" s="427">
        <f>IF(1&lt;=H38,$D$38,$D$39)</f>
        <v>0</v>
      </c>
      <c r="P31" s="390">
        <f aca="true" t="shared" si="3" ref="P31:P42">INT(Q10*N31)</f>
        <v>0</v>
      </c>
      <c r="Q31" s="391">
        <f>INT(M31*O31)</f>
        <v>0</v>
      </c>
      <c r="R31" s="235"/>
      <c r="U31"/>
      <c r="V31"/>
      <c r="W31"/>
      <c r="X31"/>
      <c r="Y31"/>
      <c r="Z31"/>
      <c r="AA31"/>
      <c r="AB31"/>
    </row>
    <row r="32" spans="1:28" ht="14.25" customHeight="1">
      <c r="A32" s="270"/>
      <c r="B32" s="134" t="s">
        <v>191</v>
      </c>
      <c r="C32" s="278"/>
      <c r="D32" s="278"/>
      <c r="E32" s="136" t="s">
        <v>183</v>
      </c>
      <c r="F32" s="135"/>
      <c r="G32" s="127" t="s">
        <v>184</v>
      </c>
      <c r="H32" s="135"/>
      <c r="I32" s="137" t="s">
        <v>99</v>
      </c>
      <c r="J32" s="295"/>
      <c r="K32" s="285" t="s">
        <v>144</v>
      </c>
      <c r="L32" s="392">
        <f t="shared" si="1"/>
        <v>0</v>
      </c>
      <c r="M32" s="392">
        <f t="shared" si="2"/>
        <v>0</v>
      </c>
      <c r="N32" s="427">
        <f>IF(2&lt;=H32,$D$32,$D$33)</f>
        <v>0</v>
      </c>
      <c r="O32" s="427">
        <f>IF(2&lt;=H$38,$D$38,$D$39)</f>
        <v>0</v>
      </c>
      <c r="P32" s="393">
        <f t="shared" si="3"/>
        <v>0</v>
      </c>
      <c r="Q32" s="394">
        <f aca="true" t="shared" si="4" ref="Q32:Q42">INT(M32*O32)</f>
        <v>0</v>
      </c>
      <c r="R32" s="235"/>
      <c r="S32" s="239"/>
      <c r="T32" s="239"/>
      <c r="U32"/>
      <c r="V32"/>
      <c r="W32"/>
      <c r="X32"/>
      <c r="Y32"/>
      <c r="Z32"/>
      <c r="AA32"/>
      <c r="AB32"/>
    </row>
    <row r="33" spans="1:23" ht="14.25" customHeight="1">
      <c r="A33" s="270"/>
      <c r="B33" s="134" t="s">
        <v>192</v>
      </c>
      <c r="C33" s="278"/>
      <c r="D33" s="278"/>
      <c r="E33" s="136" t="s">
        <v>183</v>
      </c>
      <c r="F33" s="135"/>
      <c r="G33" s="127" t="s">
        <v>184</v>
      </c>
      <c r="H33" s="135"/>
      <c r="I33" s="137" t="s">
        <v>99</v>
      </c>
      <c r="J33" s="295"/>
      <c r="K33" s="285" t="s">
        <v>145</v>
      </c>
      <c r="L33" s="392">
        <f t="shared" si="1"/>
        <v>0</v>
      </c>
      <c r="M33" s="392">
        <f t="shared" si="2"/>
        <v>0</v>
      </c>
      <c r="N33" s="427">
        <f>IF(3&lt;=H32,$D$32,$D$33)</f>
        <v>0</v>
      </c>
      <c r="O33" s="427">
        <f>IF(3&lt;=H$38,$D$38,$D$39)</f>
        <v>0</v>
      </c>
      <c r="P33" s="393">
        <f t="shared" si="3"/>
        <v>0</v>
      </c>
      <c r="Q33" s="394">
        <f t="shared" si="4"/>
        <v>0</v>
      </c>
      <c r="R33" s="30"/>
      <c r="S33" s="275"/>
      <c r="T33" s="275"/>
      <c r="U33" s="239"/>
      <c r="V33" s="239"/>
      <c r="W33" s="276"/>
    </row>
    <row r="34" spans="1:23" ht="14.25" customHeight="1">
      <c r="A34" s="270"/>
      <c r="B34" s="134" t="s">
        <v>193</v>
      </c>
      <c r="C34" s="278"/>
      <c r="D34" s="278"/>
      <c r="E34" s="136" t="s">
        <v>185</v>
      </c>
      <c r="F34" s="139"/>
      <c r="G34" s="127"/>
      <c r="H34" s="218"/>
      <c r="I34" s="137"/>
      <c r="J34" s="295"/>
      <c r="K34" s="285" t="s">
        <v>146</v>
      </c>
      <c r="L34" s="392">
        <f t="shared" si="1"/>
        <v>0</v>
      </c>
      <c r="M34" s="392">
        <f t="shared" si="2"/>
        <v>0</v>
      </c>
      <c r="N34" s="427">
        <f>IF(4&lt;=H32,$D$32,$D$33)</f>
        <v>0</v>
      </c>
      <c r="O34" s="427">
        <f>IF(4&lt;=H$38,$D$38,$D$39)</f>
        <v>0</v>
      </c>
      <c r="P34" s="393">
        <f t="shared" si="3"/>
        <v>0</v>
      </c>
      <c r="Q34" s="394">
        <f t="shared" si="4"/>
        <v>0</v>
      </c>
      <c r="R34" s="30"/>
      <c r="S34" s="275"/>
      <c r="T34" s="277"/>
      <c r="U34" s="275"/>
      <c r="V34" s="275"/>
      <c r="W34" s="276"/>
    </row>
    <row r="35" spans="1:23" ht="14.25" customHeight="1">
      <c r="A35" s="271"/>
      <c r="B35" s="136" t="s">
        <v>194</v>
      </c>
      <c r="C35" s="278"/>
      <c r="D35" s="278"/>
      <c r="E35" s="136" t="s">
        <v>189</v>
      </c>
      <c r="F35" s="139"/>
      <c r="G35" s="127"/>
      <c r="H35" s="218"/>
      <c r="I35" s="137"/>
      <c r="J35" s="295"/>
      <c r="K35" s="285" t="s">
        <v>147</v>
      </c>
      <c r="L35" s="392">
        <f t="shared" si="1"/>
        <v>0</v>
      </c>
      <c r="M35" s="392">
        <f t="shared" si="2"/>
        <v>0</v>
      </c>
      <c r="N35" s="427">
        <f>IF(5&lt;=H$32,$D$32,$D$33)</f>
        <v>0</v>
      </c>
      <c r="O35" s="427">
        <f>IF(5&lt;=H$38,$D$38,$D$39)</f>
        <v>0</v>
      </c>
      <c r="P35" s="393">
        <f t="shared" si="3"/>
        <v>0</v>
      </c>
      <c r="Q35" s="394">
        <f t="shared" si="4"/>
        <v>0</v>
      </c>
      <c r="R35" s="236"/>
      <c r="S35" s="277"/>
      <c r="T35" s="277"/>
      <c r="U35" s="275"/>
      <c r="V35" s="275"/>
      <c r="W35" s="276"/>
    </row>
    <row r="36" spans="1:26" ht="14.25" customHeight="1">
      <c r="A36" s="271"/>
      <c r="B36" s="136" t="s">
        <v>195</v>
      </c>
      <c r="C36" s="278"/>
      <c r="D36" s="278"/>
      <c r="E36" s="136" t="s">
        <v>189</v>
      </c>
      <c r="F36" s="139"/>
      <c r="G36" s="127"/>
      <c r="H36" s="218"/>
      <c r="I36" s="137"/>
      <c r="J36" s="295"/>
      <c r="K36" s="285" t="s">
        <v>148</v>
      </c>
      <c r="L36" s="392">
        <f t="shared" si="1"/>
        <v>0</v>
      </c>
      <c r="M36" s="392">
        <f t="shared" si="2"/>
        <v>0</v>
      </c>
      <c r="N36" s="427">
        <f>IF(6&lt;=H$32,$D$32,$D$33)</f>
        <v>0</v>
      </c>
      <c r="O36" s="427">
        <f>IF(6&lt;=H$38,$D$38,$D$39)</f>
        <v>0</v>
      </c>
      <c r="P36" s="393">
        <f t="shared" si="3"/>
        <v>0</v>
      </c>
      <c r="Q36" s="394">
        <f t="shared" si="4"/>
        <v>0</v>
      </c>
      <c r="R36" s="236"/>
      <c r="S36" s="277"/>
      <c r="T36" s="277"/>
      <c r="U36" s="276"/>
      <c r="V36" s="276"/>
      <c r="W36" s="276"/>
      <c r="Z36" s="241"/>
    </row>
    <row r="37" spans="1:26" ht="14.25" customHeight="1">
      <c r="A37" s="133" t="s">
        <v>182</v>
      </c>
      <c r="B37" s="136"/>
      <c r="C37" s="278"/>
      <c r="D37" s="278"/>
      <c r="E37" s="136"/>
      <c r="F37" s="139"/>
      <c r="G37" s="127"/>
      <c r="H37" s="218"/>
      <c r="I37" s="137"/>
      <c r="J37" s="295"/>
      <c r="K37" s="285" t="s">
        <v>149</v>
      </c>
      <c r="L37" s="392">
        <f t="shared" si="1"/>
        <v>0</v>
      </c>
      <c r="M37" s="392">
        <f t="shared" si="2"/>
        <v>0</v>
      </c>
      <c r="N37" s="427">
        <f>IF(7&lt;=H$32,$D$32,$D$33)</f>
        <v>0</v>
      </c>
      <c r="O37" s="427">
        <f>IF(7&lt;=H$38,$D$38,$D$39)</f>
        <v>0</v>
      </c>
      <c r="P37" s="393">
        <f t="shared" si="3"/>
        <v>0</v>
      </c>
      <c r="Q37" s="394">
        <f t="shared" si="4"/>
        <v>0</v>
      </c>
      <c r="R37" s="30"/>
      <c r="S37" s="275"/>
      <c r="T37" s="275"/>
      <c r="U37" s="276"/>
      <c r="V37" s="276"/>
      <c r="W37" s="276"/>
      <c r="Z37" s="240"/>
    </row>
    <row r="38" spans="1:23" ht="14.25" customHeight="1">
      <c r="A38" s="133"/>
      <c r="B38" s="127" t="s">
        <v>196</v>
      </c>
      <c r="C38" s="278"/>
      <c r="D38" s="278"/>
      <c r="E38" s="136" t="s">
        <v>183</v>
      </c>
      <c r="F38" s="135"/>
      <c r="G38" s="127" t="s">
        <v>184</v>
      </c>
      <c r="H38" s="135"/>
      <c r="I38" s="137" t="s">
        <v>99</v>
      </c>
      <c r="J38" s="295"/>
      <c r="K38" s="285" t="s">
        <v>150</v>
      </c>
      <c r="L38" s="392">
        <f t="shared" si="1"/>
        <v>0</v>
      </c>
      <c r="M38" s="392">
        <f t="shared" si="2"/>
        <v>0</v>
      </c>
      <c r="N38" s="427">
        <f>IF(8&lt;=H$32,$D$32,$D$33)</f>
        <v>0</v>
      </c>
      <c r="O38" s="427">
        <f>IF(8&lt;=H$38,$D$38,$D$39)</f>
        <v>0</v>
      </c>
      <c r="P38" s="393">
        <f t="shared" si="3"/>
        <v>0</v>
      </c>
      <c r="Q38" s="394">
        <f t="shared" si="4"/>
        <v>0</v>
      </c>
      <c r="R38" s="204"/>
      <c r="S38" s="275"/>
      <c r="T38" s="277"/>
      <c r="U38" s="275"/>
      <c r="V38" s="275"/>
      <c r="W38" s="276"/>
    </row>
    <row r="39" spans="1:23" ht="14.25" customHeight="1">
      <c r="A39" s="133"/>
      <c r="B39" s="127" t="s">
        <v>200</v>
      </c>
      <c r="C39" s="278"/>
      <c r="D39" s="278"/>
      <c r="E39" s="136" t="s">
        <v>183</v>
      </c>
      <c r="F39" s="135"/>
      <c r="G39" s="127" t="s">
        <v>184</v>
      </c>
      <c r="H39" s="135"/>
      <c r="I39" s="137" t="s">
        <v>99</v>
      </c>
      <c r="J39" s="295"/>
      <c r="K39" s="285" t="s">
        <v>151</v>
      </c>
      <c r="L39" s="392">
        <f t="shared" si="1"/>
        <v>0</v>
      </c>
      <c r="M39" s="392">
        <f t="shared" si="2"/>
        <v>0</v>
      </c>
      <c r="N39" s="427">
        <f>IF(9&lt;=H$32,$D$32,$D$33)</f>
        <v>0</v>
      </c>
      <c r="O39" s="427">
        <f>IF(9&lt;=H$38,$D$38,$D$39)</f>
        <v>0</v>
      </c>
      <c r="P39" s="393">
        <f t="shared" si="3"/>
        <v>0</v>
      </c>
      <c r="Q39" s="394">
        <f t="shared" si="4"/>
        <v>0</v>
      </c>
      <c r="R39" s="204"/>
      <c r="S39" s="277"/>
      <c r="T39" s="277"/>
      <c r="U39" s="275"/>
      <c r="V39" s="275"/>
      <c r="W39" s="276"/>
    </row>
    <row r="40" spans="1:23" ht="14.25" customHeight="1">
      <c r="A40" s="270"/>
      <c r="B40" s="134" t="s">
        <v>197</v>
      </c>
      <c r="C40" s="278"/>
      <c r="D40" s="278"/>
      <c r="E40" s="136" t="s">
        <v>165</v>
      </c>
      <c r="F40" s="139"/>
      <c r="G40" s="127"/>
      <c r="H40" s="218"/>
      <c r="I40" s="137"/>
      <c r="J40" s="295"/>
      <c r="K40" s="285" t="s">
        <v>153</v>
      </c>
      <c r="L40" s="392">
        <f t="shared" si="1"/>
        <v>0</v>
      </c>
      <c r="M40" s="392">
        <f t="shared" si="2"/>
        <v>0</v>
      </c>
      <c r="N40" s="427">
        <f>IF(10&lt;=H$32,$D$32,$D$33)</f>
        <v>0</v>
      </c>
      <c r="O40" s="427">
        <f>IF(10&lt;=H$38,$D$38,$D$39)</f>
        <v>0</v>
      </c>
      <c r="P40" s="393">
        <f t="shared" si="3"/>
        <v>0</v>
      </c>
      <c r="Q40" s="394">
        <f t="shared" si="4"/>
        <v>0</v>
      </c>
      <c r="R40" s="204"/>
      <c r="S40" s="276"/>
      <c r="T40" s="276"/>
      <c r="U40" s="277"/>
      <c r="V40" s="277"/>
      <c r="W40" s="276"/>
    </row>
    <row r="41" spans="1:23" ht="14.25" customHeight="1">
      <c r="A41" s="271"/>
      <c r="B41" s="136" t="s">
        <v>198</v>
      </c>
      <c r="C41" s="278"/>
      <c r="D41" s="278"/>
      <c r="E41" s="136" t="s">
        <v>165</v>
      </c>
      <c r="F41" s="139"/>
      <c r="G41" s="127"/>
      <c r="H41" s="218"/>
      <c r="I41" s="137"/>
      <c r="J41" s="295"/>
      <c r="K41" s="285" t="s">
        <v>154</v>
      </c>
      <c r="L41" s="392">
        <f t="shared" si="1"/>
        <v>0</v>
      </c>
      <c r="M41" s="392">
        <f t="shared" si="2"/>
        <v>0</v>
      </c>
      <c r="N41" s="427">
        <f>IF(11&lt;=H$32,$D$32,$D$33)</f>
        <v>0</v>
      </c>
      <c r="O41" s="427">
        <f>IF(11&lt;=H$38,$D$38,$D$39)</f>
        <v>0</v>
      </c>
      <c r="P41" s="393">
        <f t="shared" si="3"/>
        <v>0</v>
      </c>
      <c r="Q41" s="394">
        <f t="shared" si="4"/>
        <v>0</v>
      </c>
      <c r="R41" s="204"/>
      <c r="S41" s="276"/>
      <c r="T41" s="276"/>
      <c r="U41" s="276"/>
      <c r="V41" s="276"/>
      <c r="W41" s="276"/>
    </row>
    <row r="42" spans="1:23" ht="14.25" customHeight="1" thickBot="1">
      <c r="A42" s="272"/>
      <c r="B42" s="142" t="s">
        <v>199</v>
      </c>
      <c r="C42" s="279"/>
      <c r="D42" s="279"/>
      <c r="E42" s="142" t="s">
        <v>165</v>
      </c>
      <c r="F42" s="144"/>
      <c r="G42" s="143"/>
      <c r="H42" s="219"/>
      <c r="I42" s="145"/>
      <c r="J42" s="295"/>
      <c r="K42" s="286" t="s">
        <v>155</v>
      </c>
      <c r="L42" s="395">
        <f t="shared" si="1"/>
        <v>0</v>
      </c>
      <c r="M42" s="395">
        <f t="shared" si="2"/>
        <v>0</v>
      </c>
      <c r="N42" s="428">
        <f>IF(12&lt;=H$32,$D$32,$D$33)</f>
        <v>0</v>
      </c>
      <c r="O42" s="427">
        <f>IF(12&lt;=H$38,$D$38,$D$39)</f>
        <v>0</v>
      </c>
      <c r="P42" s="396">
        <f t="shared" si="3"/>
        <v>0</v>
      </c>
      <c r="Q42" s="397">
        <f t="shared" si="4"/>
        <v>0</v>
      </c>
      <c r="R42" s="199"/>
      <c r="S42" s="276"/>
      <c r="T42" s="276"/>
      <c r="U42" s="276"/>
      <c r="V42" s="276"/>
      <c r="W42" s="239"/>
    </row>
    <row r="43" spans="1:23" ht="14.25" customHeight="1">
      <c r="A43" s="127" t="s">
        <v>201</v>
      </c>
      <c r="B43" s="127"/>
      <c r="C43" s="292"/>
      <c r="D43" s="431">
        <f>P43</f>
        <v>0</v>
      </c>
      <c r="E43" s="378" t="s">
        <v>101</v>
      </c>
      <c r="F43" s="379"/>
      <c r="G43" s="379"/>
      <c r="H43" s="379"/>
      <c r="I43" s="613">
        <f>Q43</f>
        <v>0</v>
      </c>
      <c r="J43" s="614"/>
      <c r="K43" s="211"/>
      <c r="L43" s="398"/>
      <c r="M43" s="398"/>
      <c r="N43" s="398"/>
      <c r="O43" s="399" t="s">
        <v>157</v>
      </c>
      <c r="P43" s="400">
        <f>SUMIF(N31:N42,D32,P31:P42)</f>
        <v>0</v>
      </c>
      <c r="Q43" s="401">
        <f>SUMIF(O31:O42,D38,Q31:Q42)</f>
        <v>0</v>
      </c>
      <c r="R43" s="217"/>
      <c r="S43" s="276"/>
      <c r="T43" s="276"/>
      <c r="U43" s="276"/>
      <c r="V43" s="276"/>
      <c r="W43" s="239"/>
    </row>
    <row r="44" spans="1:23" ht="14.25" customHeight="1" thickBot="1">
      <c r="A44" s="127" t="s">
        <v>202</v>
      </c>
      <c r="B44" s="127"/>
      <c r="C44" s="30"/>
      <c r="D44" s="431">
        <f>P44</f>
        <v>0</v>
      </c>
      <c r="E44" s="378" t="s">
        <v>103</v>
      </c>
      <c r="F44" s="379"/>
      <c r="G44" s="379"/>
      <c r="H44" s="379"/>
      <c r="I44" s="613">
        <f>Q44</f>
        <v>0</v>
      </c>
      <c r="J44" s="614"/>
      <c r="K44" s="287"/>
      <c r="L44" s="402"/>
      <c r="M44" s="402"/>
      <c r="N44" s="402"/>
      <c r="O44" s="403" t="s">
        <v>158</v>
      </c>
      <c r="P44" s="404">
        <f>SUMIF(N31:N42,D33,P31:P42)</f>
        <v>0</v>
      </c>
      <c r="Q44" s="397">
        <f>SUMIF(O31:O42,D39,Q31:Q42)</f>
        <v>0</v>
      </c>
      <c r="R44" s="217"/>
      <c r="S44" s="239"/>
      <c r="T44" s="239"/>
      <c r="U44" s="276"/>
      <c r="V44" s="276"/>
      <c r="W44" s="239"/>
    </row>
    <row r="45" spans="1:23" ht="14.25" customHeight="1">
      <c r="A45" s="127"/>
      <c r="B45" s="127"/>
      <c r="C45" s="30"/>
      <c r="D45" s="432"/>
      <c r="E45" s="380"/>
      <c r="F45" s="381" t="s">
        <v>209</v>
      </c>
      <c r="G45" s="379"/>
      <c r="H45" s="379"/>
      <c r="I45" s="613">
        <f>SUM(D43:D44,I43:J44)</f>
        <v>0</v>
      </c>
      <c r="J45" s="614"/>
      <c r="K45" s="310" t="s">
        <v>152</v>
      </c>
      <c r="L45" s="389">
        <f>SUMIF($B$9:$P$9,2,B22:P22)</f>
        <v>0</v>
      </c>
      <c r="M45" s="389">
        <f>Q22-L45</f>
        <v>0</v>
      </c>
      <c r="N45" s="427">
        <f>D34</f>
        <v>0</v>
      </c>
      <c r="O45" s="427">
        <f>D40</f>
        <v>0</v>
      </c>
      <c r="P45" s="390">
        <f>INT(Q22*N45)</f>
        <v>0</v>
      </c>
      <c r="Q45" s="391">
        <f>INT(M45*O45)</f>
        <v>0</v>
      </c>
      <c r="R45" s="217"/>
      <c r="S45" s="196"/>
      <c r="T45" s="196"/>
      <c r="U45" s="239"/>
      <c r="V45" s="239"/>
      <c r="W45" s="239"/>
    </row>
    <row r="46" spans="1:23" ht="14.25">
      <c r="A46" s="127" t="s">
        <v>203</v>
      </c>
      <c r="B46" s="4"/>
      <c r="D46" s="382">
        <f>P45+Q45</f>
        <v>0</v>
      </c>
      <c r="E46" s="381"/>
      <c r="F46" s="379"/>
      <c r="G46" s="379"/>
      <c r="H46" s="379"/>
      <c r="I46" s="433"/>
      <c r="J46" s="383"/>
      <c r="K46" s="311" t="s">
        <v>156</v>
      </c>
      <c r="L46" s="392">
        <f>SUMIF($B$9:$P$9,2,B23:P23)</f>
        <v>0</v>
      </c>
      <c r="M46" s="392">
        <f>Q23-L46</f>
        <v>0</v>
      </c>
      <c r="N46" s="429">
        <f>D35</f>
        <v>0</v>
      </c>
      <c r="O46" s="429">
        <f>D41</f>
        <v>0</v>
      </c>
      <c r="P46" s="393">
        <f>INT(Q23*N46)</f>
        <v>0</v>
      </c>
      <c r="Q46" s="394">
        <f>INT(M46*O46)</f>
        <v>0</v>
      </c>
      <c r="R46" s="217"/>
      <c r="S46" s="196"/>
      <c r="T46" s="196"/>
      <c r="U46" s="239"/>
      <c r="V46" s="239"/>
      <c r="W46" s="239"/>
    </row>
    <row r="47" spans="1:23" ht="15" thickBot="1">
      <c r="A47" s="127" t="s">
        <v>204</v>
      </c>
      <c r="B47" s="127"/>
      <c r="C47" s="30"/>
      <c r="D47" s="384">
        <f>P46+Q46</f>
        <v>0</v>
      </c>
      <c r="E47" s="381"/>
      <c r="F47" s="615"/>
      <c r="G47" s="615"/>
      <c r="H47" s="380"/>
      <c r="I47" s="433"/>
      <c r="J47" s="383"/>
      <c r="K47" s="312" t="s">
        <v>113</v>
      </c>
      <c r="L47" s="405">
        <f>SUMIF($B$9:$P$9,2,B24:P24)</f>
        <v>0</v>
      </c>
      <c r="M47" s="405">
        <f>Q24-L47</f>
        <v>0</v>
      </c>
      <c r="N47" s="430">
        <f>D36</f>
        <v>0</v>
      </c>
      <c r="O47" s="430">
        <f>D42</f>
        <v>0</v>
      </c>
      <c r="P47" s="406">
        <f>INT(Q24*N47)</f>
        <v>0</v>
      </c>
      <c r="Q47" s="407">
        <f>INT(M47*O47)</f>
        <v>0</v>
      </c>
      <c r="R47" s="31"/>
      <c r="S47" s="196"/>
      <c r="T47" s="196"/>
      <c r="U47" s="239"/>
      <c r="V47" s="239"/>
      <c r="W47" s="239"/>
    </row>
    <row r="48" spans="1:23" ht="15" thickBot="1">
      <c r="A48" s="127" t="s">
        <v>205</v>
      </c>
      <c r="B48" s="127"/>
      <c r="C48" s="30"/>
      <c r="D48" s="384">
        <f>P47+Q47</f>
        <v>0</v>
      </c>
      <c r="E48" s="380"/>
      <c r="F48" s="381" t="s">
        <v>208</v>
      </c>
      <c r="G48" s="379"/>
      <c r="H48" s="379"/>
      <c r="I48" s="611">
        <f>SUM(D43:D48,I43:J44)</f>
        <v>0</v>
      </c>
      <c r="J48" s="612"/>
      <c r="K48" s="309" t="s">
        <v>190</v>
      </c>
      <c r="L48" s="408">
        <f>SUM(L31:L47)</f>
        <v>0</v>
      </c>
      <c r="M48" s="409">
        <f>SUM(M31:M47)</f>
        <v>0</v>
      </c>
      <c r="N48" s="409"/>
      <c r="O48" s="409"/>
      <c r="P48" s="409">
        <f>SUM(P31:P42,P45:P47)</f>
        <v>0</v>
      </c>
      <c r="Q48" s="410">
        <f>SUM(Q31:Q42,Q45:Q47)</f>
        <v>0</v>
      </c>
      <c r="S48" s="196"/>
      <c r="T48" s="196"/>
      <c r="U48" s="239"/>
      <c r="V48" s="239"/>
      <c r="W48" s="239"/>
    </row>
    <row r="49" spans="1:23" ht="14.25">
      <c r="A49" s="128"/>
      <c r="B49" s="199"/>
      <c r="C49" s="274"/>
      <c r="D49" s="333"/>
      <c r="E49" s="199"/>
      <c r="F49" s="199"/>
      <c r="G49" s="199"/>
      <c r="H49" s="199"/>
      <c r="I49" s="199"/>
      <c r="J49" s="217"/>
      <c r="K49" s="217"/>
      <c r="L49" s="217"/>
      <c r="M49" s="199"/>
      <c r="N49" s="199"/>
      <c r="O49" s="199"/>
      <c r="P49" s="199"/>
      <c r="Q49" s="199"/>
      <c r="R49" s="199"/>
      <c r="S49" s="239"/>
      <c r="T49" s="239"/>
      <c r="U49" s="239"/>
      <c r="V49" s="239"/>
      <c r="W49" s="239"/>
    </row>
    <row r="50" spans="10:12" s="239" customFormat="1" ht="14.25">
      <c r="J50" s="196"/>
      <c r="K50" s="196"/>
      <c r="L50" s="196"/>
    </row>
    <row r="51" spans="5:8" s="239" customFormat="1" ht="14.25">
      <c r="E51" s="201"/>
      <c r="F51" s="201"/>
      <c r="G51" s="201"/>
      <c r="H51" s="201"/>
    </row>
    <row r="52" spans="9:17" ht="14.25">
      <c r="I52" s="239"/>
      <c r="J52" s="239"/>
      <c r="K52" s="239"/>
      <c r="L52" s="239"/>
      <c r="M52" s="239"/>
      <c r="N52" s="239"/>
      <c r="O52" s="239"/>
      <c r="P52" s="239"/>
      <c r="Q52" s="239"/>
    </row>
  </sheetData>
  <sheetProtection sheet="1" objects="1" scenarios="1"/>
  <protectedRanges>
    <protectedRange sqref="D32:D42 F32:F33 H32:H33 F38:F39 H38:H39" name="範囲3"/>
    <protectedRange sqref="B8:Q8" name="範囲1"/>
    <protectedRange sqref="B26:Q28" name="範囲2"/>
  </protectedRanges>
  <mergeCells count="72">
    <mergeCell ref="J23:K23"/>
    <mergeCell ref="J24:K24"/>
    <mergeCell ref="J25:K25"/>
    <mergeCell ref="A6:A8"/>
    <mergeCell ref="F9:G9"/>
    <mergeCell ref="H9:I9"/>
    <mergeCell ref="J9:K9"/>
    <mergeCell ref="J19:K19"/>
    <mergeCell ref="J20:K20"/>
    <mergeCell ref="J21:K21"/>
    <mergeCell ref="J22:K22"/>
    <mergeCell ref="F6:G6"/>
    <mergeCell ref="F7:G7"/>
    <mergeCell ref="F8:G8"/>
    <mergeCell ref="F10:G10"/>
    <mergeCell ref="F17:G17"/>
    <mergeCell ref="F18:G18"/>
    <mergeCell ref="F19:G19"/>
    <mergeCell ref="F20:G20"/>
    <mergeCell ref="F21:G21"/>
    <mergeCell ref="Q6:Q8"/>
    <mergeCell ref="I43:J43"/>
    <mergeCell ref="I44:J44"/>
    <mergeCell ref="C4:E4"/>
    <mergeCell ref="F11:G11"/>
    <mergeCell ref="F12:G12"/>
    <mergeCell ref="F13:G13"/>
    <mergeCell ref="F14:G14"/>
    <mergeCell ref="F15:G15"/>
    <mergeCell ref="F16:G16"/>
    <mergeCell ref="D28:E28"/>
    <mergeCell ref="H6:I6"/>
    <mergeCell ref="H7:I7"/>
    <mergeCell ref="H8:I8"/>
    <mergeCell ref="H10:I10"/>
    <mergeCell ref="H11:I11"/>
    <mergeCell ref="H12:I12"/>
    <mergeCell ref="H13:I13"/>
    <mergeCell ref="F22:G22"/>
    <mergeCell ref="F23:G23"/>
    <mergeCell ref="D26:E26"/>
    <mergeCell ref="D27:E27"/>
    <mergeCell ref="F24:G24"/>
    <mergeCell ref="F25:G25"/>
    <mergeCell ref="H14:I14"/>
    <mergeCell ref="H15:I15"/>
    <mergeCell ref="H16:I16"/>
    <mergeCell ref="H17:I17"/>
    <mergeCell ref="H24:I24"/>
    <mergeCell ref="H25:I25"/>
    <mergeCell ref="H18:I18"/>
    <mergeCell ref="H19:I19"/>
    <mergeCell ref="H20:I20"/>
    <mergeCell ref="H21:I21"/>
    <mergeCell ref="H22:I22"/>
    <mergeCell ref="H23:I23"/>
    <mergeCell ref="J17:K17"/>
    <mergeCell ref="J18:K18"/>
    <mergeCell ref="J6:K6"/>
    <mergeCell ref="J7:K7"/>
    <mergeCell ref="J8:K8"/>
    <mergeCell ref="J10:K10"/>
    <mergeCell ref="I48:J48"/>
    <mergeCell ref="I45:J45"/>
    <mergeCell ref="F47:G47"/>
    <mergeCell ref="A2:Q2"/>
    <mergeCell ref="J11:K11"/>
    <mergeCell ref="J12:K12"/>
    <mergeCell ref="J13:K13"/>
    <mergeCell ref="J14:K14"/>
    <mergeCell ref="J15:K15"/>
    <mergeCell ref="J16:K16"/>
  </mergeCells>
  <dataValidations count="1">
    <dataValidation allowBlank="1" showErrorMessage="1" sqref="E9:F25 B1:G1 I1:Q1 I43:I65536 B3:Q5 F30:J42 E50:H65536 J46:J47 E26:T28 A1:A6 R6:T25 F47:F48 E46:E47 E32:E44 F45 E49:F49 A9:A29 B6:D28 R29 S29:T31 K30:K48 AC29:AC32 R47:R48 S33:S44 R31:R42 T32:T44 R1:IV5 M49:T65536 U33:AC65536 F43 AD29:IV65536 N31:Q47 N30:R30 L30:M47 J51:L65536 L48:Q48 Q9:Q25 G48:G49 B37 A43:D65536 A35:B36 A41:B42 E6:F7 AC14:IV28 AD6:IV6 U6:AB7 Q6 AC6:AC9 AE7:IV9 AD10:IV13 H43:H49 L6:P25 K8 J6:J25 G43:G46 H9:H25 H6:H7"/>
  </dataValidations>
  <printOptions horizontalCentered="1"/>
  <pageMargins left="0.1968503937007874" right="0.1968503937007874" top="0.5905511811023623" bottom="0.3937007874015748" header="0.11811023622047245" footer="0.31496062992125984"/>
  <pageSetup horizontalDpi="600" verticalDpi="600" orientation="landscape" paperSize="9" scale="74" r:id="rId2"/>
  <headerFooter alignWithMargins="0">
    <oddHeader>&amp;R別紙８の２（中小企業）</oddHeader>
    <oddFooter>&amp;RH２４.１０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Y46"/>
  <sheetViews>
    <sheetView view="pageLayout" zoomScaleNormal="75" workbookViewId="0" topLeftCell="G1">
      <selection activeCell="L8" sqref="L8"/>
    </sheetView>
  </sheetViews>
  <sheetFormatPr defaultColWidth="9.00390625" defaultRowHeight="13.5"/>
  <cols>
    <col min="1" max="1" width="10.125" style="4" customWidth="1"/>
    <col min="2" max="2" width="11.625" style="4" customWidth="1"/>
    <col min="3" max="3" width="7.00390625" style="4" customWidth="1"/>
    <col min="4" max="4" width="1.4921875" style="4" customWidth="1"/>
    <col min="5" max="5" width="1.625" style="4" customWidth="1"/>
    <col min="6" max="6" width="3.625" style="4" customWidth="1"/>
    <col min="7" max="7" width="10.625" style="4" customWidth="1"/>
    <col min="8" max="8" width="3.625" style="4" customWidth="1"/>
    <col min="9" max="9" width="12.625" style="4" customWidth="1"/>
    <col min="10" max="10" width="5.625" style="4" customWidth="1"/>
    <col min="11" max="11" width="10.875" style="4" customWidth="1"/>
    <col min="12" max="12" width="5.625" style="4" customWidth="1"/>
    <col min="13" max="13" width="11.625" style="4" customWidth="1"/>
    <col min="14" max="14" width="4.75390625" style="4" customWidth="1"/>
    <col min="15" max="15" width="5.375" style="4" customWidth="1"/>
    <col min="16" max="16" width="3.75390625" style="4" customWidth="1"/>
    <col min="17" max="17" width="5.375" style="4" customWidth="1"/>
    <col min="18" max="18" width="5.25390625" style="4" customWidth="1"/>
    <col min="19" max="19" width="5.375" style="4" customWidth="1"/>
    <col min="20" max="20" width="4.75390625" style="4" customWidth="1"/>
    <col min="21" max="22" width="5.375" style="4" customWidth="1"/>
    <col min="23" max="23" width="5.25390625" style="4" customWidth="1"/>
    <col min="24" max="24" width="6.00390625" style="4" customWidth="1"/>
    <col min="25" max="25" width="4.625" style="4" customWidth="1"/>
    <col min="26" max="26" width="7.625" style="4" customWidth="1"/>
    <col min="27" max="27" width="11.125" style="4" customWidth="1"/>
    <col min="28" max="28" width="11.625" style="4" customWidth="1"/>
    <col min="29" max="29" width="1.875" style="4" customWidth="1"/>
    <col min="30" max="32" width="2.375" style="4" customWidth="1"/>
    <col min="33" max="33" width="10.625" style="4" hidden="1" customWidth="1"/>
    <col min="34" max="34" width="11.125" style="4" hidden="1" customWidth="1"/>
    <col min="35" max="35" width="15.125" style="4" hidden="1" customWidth="1"/>
    <col min="36" max="36" width="8.125" style="4" hidden="1" customWidth="1"/>
    <col min="37" max="37" width="20.625" style="4" hidden="1" customWidth="1"/>
    <col min="38" max="38" width="1.875" style="4" hidden="1" customWidth="1"/>
    <col min="39" max="39" width="4.00390625" style="0" hidden="1" customWidth="1"/>
    <col min="40" max="40" width="7.50390625" style="0" hidden="1" customWidth="1"/>
    <col min="41" max="41" width="2.875" style="4" hidden="1" customWidth="1"/>
    <col min="42" max="42" width="14.50390625" style="4" hidden="1" customWidth="1"/>
    <col min="43" max="44" width="9.875" style="4" hidden="1" customWidth="1"/>
    <col min="45" max="45" width="9.875" style="251" hidden="1" customWidth="1"/>
    <col min="46" max="48" width="9.875" style="4" hidden="1" customWidth="1"/>
    <col min="49" max="51" width="9.00390625" style="4" hidden="1" customWidth="1"/>
    <col min="52" max="16384" width="9.00390625" style="4" customWidth="1"/>
  </cols>
  <sheetData>
    <row r="1" spans="1:38" ht="27" customHeight="1">
      <c r="A1" s="1" t="s">
        <v>249</v>
      </c>
      <c r="B1" s="2"/>
      <c r="C1" s="2"/>
      <c r="D1" s="2"/>
      <c r="E1" s="2"/>
      <c r="F1" s="2"/>
      <c r="G1" s="2"/>
      <c r="I1" s="2"/>
      <c r="K1" s="2"/>
      <c r="L1" s="2" t="s">
        <v>206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85"/>
      <c r="AG1"/>
      <c r="AH1"/>
      <c r="AI1"/>
      <c r="AJ1"/>
      <c r="AK1"/>
      <c r="AL1"/>
    </row>
    <row r="2" spans="1:38" ht="21.75" customHeight="1">
      <c r="A2" s="699" t="s">
        <v>4</v>
      </c>
      <c r="B2" s="584">
        <f>IF('合計表①'!$B$2="","",'合計表①'!$B$2)</f>
      </c>
      <c r="C2" s="585"/>
      <c r="D2" s="585"/>
      <c r="E2" s="585"/>
      <c r="F2" s="585"/>
      <c r="G2" s="585"/>
      <c r="H2" s="585"/>
      <c r="I2" s="585"/>
      <c r="J2" s="586"/>
      <c r="K2" s="8" t="s">
        <v>248</v>
      </c>
      <c r="L2" s="590" t="s">
        <v>122</v>
      </c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703" t="str">
        <f>IF('合計表①'!$W$3="","",'合計表①'!$W$3)</f>
        <v>    時間   分</v>
      </c>
      <c r="X2" s="704"/>
      <c r="Y2" s="10"/>
      <c r="Z2" s="2"/>
      <c r="AA2" s="2"/>
      <c r="AB2" s="185"/>
      <c r="AG2"/>
      <c r="AH2"/>
      <c r="AI2"/>
      <c r="AJ2"/>
      <c r="AK2"/>
      <c r="AL2"/>
    </row>
    <row r="3" spans="1:38" ht="21.75" customHeight="1">
      <c r="A3" s="700"/>
      <c r="B3" s="587"/>
      <c r="C3" s="588"/>
      <c r="D3" s="588"/>
      <c r="E3" s="588"/>
      <c r="F3" s="588"/>
      <c r="G3" s="588"/>
      <c r="H3" s="588"/>
      <c r="I3" s="588"/>
      <c r="J3" s="589"/>
      <c r="K3" s="18" t="s">
        <v>228</v>
      </c>
      <c r="L3" s="449" t="s">
        <v>7</v>
      </c>
      <c r="M3" s="450">
        <f>IF('合計表①'!$M$3="","",'合計表①'!$M$3)</f>
      </c>
      <c r="N3" s="448" t="s">
        <v>8</v>
      </c>
      <c r="O3" s="450">
        <f>IF('合計表①'!$O$3="","",'合計表①'!$O$3)</f>
      </c>
      <c r="P3" s="451" t="s">
        <v>9</v>
      </c>
      <c r="Q3" s="451" t="s">
        <v>10</v>
      </c>
      <c r="R3" s="451"/>
      <c r="S3" s="450">
        <f>IF('合計表①'!$S$3="","",'合計表①'!$S$3)</f>
      </c>
      <c r="T3" s="448" t="s">
        <v>8</v>
      </c>
      <c r="U3" s="450">
        <f>IF('合計表①'!$U$3="","",'合計表①'!$U$3)</f>
      </c>
      <c r="V3" s="452" t="s">
        <v>9</v>
      </c>
      <c r="W3" s="705"/>
      <c r="X3" s="706"/>
      <c r="Y3" s="24"/>
      <c r="Z3" s="2"/>
      <c r="AA3" s="2"/>
      <c r="AB3" s="2"/>
      <c r="AG3"/>
      <c r="AH3"/>
      <c r="AI3"/>
      <c r="AJ3"/>
      <c r="AK3"/>
      <c r="AL3"/>
    </row>
    <row r="4" spans="1:38" ht="21.75" customHeight="1">
      <c r="A4" s="26" t="s">
        <v>14</v>
      </c>
      <c r="B4" s="27"/>
      <c r="C4" s="27"/>
      <c r="D4" s="27"/>
      <c r="E4" s="27"/>
      <c r="F4" s="605">
        <f>IF('合計表①'!$F$4="","",'合計表①'!$F$4)</f>
      </c>
      <c r="G4" s="606"/>
      <c r="H4" s="609" t="s">
        <v>114</v>
      </c>
      <c r="I4" s="592">
        <f>IF('合計表①'!$I$4="","",'合計表①'!$I$4)</f>
      </c>
      <c r="J4" s="593"/>
      <c r="K4" s="26"/>
      <c r="L4" s="28" t="s">
        <v>16</v>
      </c>
      <c r="M4" s="29"/>
      <c r="N4" s="564"/>
      <c r="O4" s="564"/>
      <c r="P4" s="30"/>
      <c r="Q4" s="30"/>
      <c r="R4" s="30"/>
      <c r="S4" s="31"/>
      <c r="T4" s="31"/>
      <c r="U4" s="31"/>
      <c r="V4" s="31"/>
      <c r="W4" s="31"/>
      <c r="X4" s="32"/>
      <c r="Y4" s="31"/>
      <c r="Z4" s="181" t="s">
        <v>250</v>
      </c>
      <c r="AA4" s="33"/>
      <c r="AB4" s="33"/>
      <c r="AG4"/>
      <c r="AH4"/>
      <c r="AI4"/>
      <c r="AJ4"/>
      <c r="AK4"/>
      <c r="AL4"/>
    </row>
    <row r="5" spans="1:38" ht="21.75" customHeight="1">
      <c r="A5" s="38"/>
      <c r="B5" s="39"/>
      <c r="C5" s="39"/>
      <c r="D5" s="39"/>
      <c r="E5" s="39"/>
      <c r="F5" s="607"/>
      <c r="G5" s="608"/>
      <c r="H5" s="610"/>
      <c r="I5" s="594"/>
      <c r="J5" s="595"/>
      <c r="K5" s="40" t="s">
        <v>19</v>
      </c>
      <c r="L5" s="28" t="s">
        <v>258</v>
      </c>
      <c r="M5" s="31"/>
      <c r="N5" s="542" t="str">
        <f>IF('合計表①'!$N$5="","",'合計表①'!$N$5)</f>
        <v>　　　　時間　　　　　分</v>
      </c>
      <c r="O5" s="542"/>
      <c r="P5" s="565"/>
      <c r="Q5" s="565"/>
      <c r="R5" s="565"/>
      <c r="S5" s="30" t="s">
        <v>21</v>
      </c>
      <c r="T5" s="31"/>
      <c r="U5" s="31"/>
      <c r="V5" s="31"/>
      <c r="W5" s="31"/>
      <c r="X5" s="32"/>
      <c r="Y5" s="41"/>
      <c r="Z5" s="453">
        <f>IF('合計表①'!$AA$5="","",'合計表①'!$AA$5)</f>
      </c>
      <c r="AA5" s="42">
        <f>IF('合計表①'!$AB$5="","",'合計表①'!$AB$5)</f>
      </c>
      <c r="AB5" s="447" t="s">
        <v>246</v>
      </c>
      <c r="AG5"/>
      <c r="AH5"/>
      <c r="AI5"/>
      <c r="AJ5"/>
      <c r="AK5"/>
      <c r="AL5"/>
    </row>
    <row r="6" spans="1:38" ht="21.75" customHeight="1">
      <c r="A6" s="535" t="s">
        <v>245</v>
      </c>
      <c r="B6" s="536"/>
      <c r="C6" s="536"/>
      <c r="D6" s="536"/>
      <c r="E6" s="537"/>
      <c r="F6" s="597">
        <f>IF('合計表①'!$F$6="","",'合計表①'!$F$6)</f>
      </c>
      <c r="G6" s="598"/>
      <c r="H6" s="598"/>
      <c r="I6" s="598"/>
      <c r="J6" s="549" t="s">
        <v>30</v>
      </c>
      <c r="K6" s="48"/>
      <c r="L6" s="28" t="s">
        <v>259</v>
      </c>
      <c r="M6" s="31"/>
      <c r="N6" s="542" t="str">
        <f>IF('合計表①'!$N$6="","",'合計表①'!$N$6)</f>
        <v>　　　　時間　　　　　分</v>
      </c>
      <c r="O6" s="542" t="str">
        <f>IF(O2&gt;R4,"7時間00分",IF(O2=0,"　　　時間　分",O2))</f>
        <v>　　　時間　分</v>
      </c>
      <c r="P6" s="542" t="str">
        <f>IF(P2&gt;S4,"7時間00分",IF(P2=0,"　　　時間　分",P2))</f>
        <v>　　　時間　分</v>
      </c>
      <c r="Q6" s="542"/>
      <c r="R6" s="542" t="str">
        <f>IF(R2&gt;T4,"7時間00分",IF(R2=0,"　　　時間　分",R2))</f>
        <v>　　　時間　分</v>
      </c>
      <c r="S6" s="30" t="s">
        <v>27</v>
      </c>
      <c r="T6" s="31"/>
      <c r="U6" s="31"/>
      <c r="V6" s="31"/>
      <c r="W6" s="31"/>
      <c r="X6" s="32"/>
      <c r="Y6" s="31"/>
      <c r="Z6" s="2"/>
      <c r="AA6" s="2"/>
      <c r="AB6" s="2"/>
      <c r="AG6"/>
      <c r="AH6"/>
      <c r="AI6"/>
      <c r="AJ6"/>
      <c r="AK6"/>
      <c r="AL6"/>
    </row>
    <row r="7" spans="1:38" ht="21.75" customHeight="1">
      <c r="A7" s="543" t="s">
        <v>29</v>
      </c>
      <c r="B7" s="544"/>
      <c r="C7" s="544"/>
      <c r="D7" s="544"/>
      <c r="E7" s="545"/>
      <c r="F7" s="599"/>
      <c r="G7" s="600"/>
      <c r="H7" s="600"/>
      <c r="I7" s="600"/>
      <c r="J7" s="528"/>
      <c r="K7" s="38"/>
      <c r="L7" s="55" t="s">
        <v>261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14"/>
      <c r="Y7" s="31"/>
      <c r="Z7" s="56" t="s">
        <v>31</v>
      </c>
      <c r="AA7" s="707">
        <f>IF('合計表①'!$AB$7="","",'合計表①'!AB$7)</f>
      </c>
      <c r="AB7" s="708"/>
      <c r="AG7"/>
      <c r="AH7"/>
      <c r="AI7"/>
      <c r="AJ7"/>
      <c r="AK7"/>
      <c r="AL7"/>
    </row>
    <row r="8" spans="1:38" ht="15" customHeight="1">
      <c r="A8" s="62"/>
      <c r="B8" s="62"/>
      <c r="C8" s="62"/>
      <c r="D8" s="62"/>
      <c r="E8" s="62"/>
      <c r="F8" s="63"/>
      <c r="G8" s="223"/>
      <c r="H8" s="63"/>
      <c r="I8" s="63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69"/>
      <c r="Z8" s="33"/>
      <c r="AA8" s="70"/>
      <c r="AB8" s="2"/>
      <c r="AG8"/>
      <c r="AH8"/>
      <c r="AI8"/>
      <c r="AJ8"/>
      <c r="AK8"/>
      <c r="AL8"/>
    </row>
    <row r="9" spans="1:37" ht="15" customHeight="1">
      <c r="A9" s="62"/>
      <c r="B9" s="62"/>
      <c r="C9" s="62"/>
      <c r="D9" s="62"/>
      <c r="E9" s="62"/>
      <c r="F9" s="63"/>
      <c r="G9" s="223"/>
      <c r="H9" s="63"/>
      <c r="I9" s="63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69"/>
      <c r="Z9" s="33"/>
      <c r="AA9" s="70"/>
      <c r="AB9" s="2"/>
      <c r="AG9" s="78"/>
      <c r="AH9" s="79"/>
      <c r="AI9" s="80"/>
      <c r="AJ9" s="79"/>
      <c r="AK9" s="81"/>
    </row>
    <row r="10" spans="1:28" ht="21.75" customHeight="1">
      <c r="A10" s="264" t="s">
        <v>225</v>
      </c>
      <c r="B10" s="2"/>
      <c r="C10" s="2"/>
      <c r="D10" s="2"/>
      <c r="E10" s="2"/>
      <c r="F10" s="2"/>
      <c r="G10" s="264" t="s">
        <v>255</v>
      </c>
      <c r="H10" s="2"/>
      <c r="I10" s="2"/>
      <c r="J10" s="2"/>
      <c r="K10" s="2"/>
      <c r="L10" s="2"/>
      <c r="M10" s="82"/>
      <c r="N10" s="82"/>
      <c r="O10" s="255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2"/>
      <c r="AA10" s="2"/>
      <c r="AB10" s="2"/>
    </row>
    <row r="11" spans="1:49" s="84" customFormat="1" ht="21.75" customHeight="1">
      <c r="A11" s="264"/>
      <c r="B11" s="139"/>
      <c r="C11" s="217"/>
      <c r="D11" s="217"/>
      <c r="E11" s="217"/>
      <c r="F11" s="217"/>
      <c r="G11" s="709" t="s">
        <v>40</v>
      </c>
      <c r="H11" s="710"/>
      <c r="I11" s="673" t="s">
        <v>230</v>
      </c>
      <c r="J11" s="674"/>
      <c r="K11" s="690" t="s">
        <v>168</v>
      </c>
      <c r="L11" s="691"/>
      <c r="M11" s="717" t="s">
        <v>172</v>
      </c>
      <c r="N11" s="64"/>
      <c r="O11" s="255"/>
      <c r="P11" s="255"/>
      <c r="Q11" s="127"/>
      <c r="R11" s="127"/>
      <c r="S11" s="127"/>
      <c r="T11" s="128"/>
      <c r="U11" s="334"/>
      <c r="W11" s="335"/>
      <c r="X11" s="255"/>
      <c r="Y11" s="64"/>
      <c r="Z11" s="64"/>
      <c r="AA11" s="64"/>
      <c r="AB11" s="64"/>
      <c r="AC11" s="64"/>
      <c r="AD11" s="160"/>
      <c r="AE11" s="160"/>
      <c r="AF11" s="160"/>
      <c r="AG11"/>
      <c r="AH11"/>
      <c r="AI11"/>
      <c r="AJ11"/>
      <c r="AK11"/>
      <c r="AL11"/>
      <c r="AM11"/>
      <c r="AN11"/>
      <c r="AP11"/>
      <c r="AQ11"/>
      <c r="AR11"/>
      <c r="AS11" s="251"/>
      <c r="AT11" s="151"/>
      <c r="AU11" s="4"/>
      <c r="AV11" s="4"/>
      <c r="AW11" s="4"/>
    </row>
    <row r="12" spans="1:51" s="84" customFormat="1" ht="23.25" customHeight="1">
      <c r="A12" s="255"/>
      <c r="B12" s="257"/>
      <c r="C12" s="257"/>
      <c r="D12" s="217"/>
      <c r="E12" s="217"/>
      <c r="F12" s="217"/>
      <c r="G12" s="711"/>
      <c r="H12" s="712"/>
      <c r="I12" s="675"/>
      <c r="J12" s="676"/>
      <c r="K12" s="692" t="s">
        <v>251</v>
      </c>
      <c r="L12" s="693"/>
      <c r="M12" s="718"/>
      <c r="N12" s="127"/>
      <c r="O12" s="161"/>
      <c r="P12" s="336"/>
      <c r="Q12" s="336"/>
      <c r="R12" s="336"/>
      <c r="S12" s="336"/>
      <c r="T12" s="336"/>
      <c r="U12" s="336"/>
      <c r="V12" s="336"/>
      <c r="W12" s="336"/>
      <c r="Y12" s="152"/>
      <c r="Z12" s="152"/>
      <c r="AA12" s="152"/>
      <c r="AB12" s="152"/>
      <c r="AC12" s="152"/>
      <c r="AD12" s="153"/>
      <c r="AE12" s="153"/>
      <c r="AF12" s="153"/>
      <c r="AG12"/>
      <c r="AH12"/>
      <c r="AI12"/>
      <c r="AJ12"/>
      <c r="AK12"/>
      <c r="AL12"/>
      <c r="AM12"/>
      <c r="AN12"/>
      <c r="AP12" s="331" t="s">
        <v>109</v>
      </c>
      <c r="AQ12" s="253" t="s">
        <v>207</v>
      </c>
      <c r="AR12" s="253" t="s">
        <v>167</v>
      </c>
      <c r="AS12" s="230"/>
      <c r="AT12" s="253"/>
      <c r="AU12" s="253"/>
      <c r="AV12" s="253" t="s">
        <v>164</v>
      </c>
      <c r="AW12" s="269" t="s">
        <v>169</v>
      </c>
      <c r="AX12" s="269" t="s">
        <v>169</v>
      </c>
      <c r="AY12" s="253" t="s">
        <v>168</v>
      </c>
    </row>
    <row r="13" spans="1:51" s="84" customFormat="1" ht="21" customHeight="1">
      <c r="A13" s="140" t="s">
        <v>226</v>
      </c>
      <c r="B13" s="140"/>
      <c r="C13" s="262"/>
      <c r="D13" s="217"/>
      <c r="E13" s="217"/>
      <c r="F13" s="217"/>
      <c r="G13" s="713" t="s">
        <v>57</v>
      </c>
      <c r="H13" s="714"/>
      <c r="I13" s="665">
        <f aca="true" t="shared" si="0" ref="I13:I24">$AV13</f>
        <v>0</v>
      </c>
      <c r="J13" s="665"/>
      <c r="K13" s="689"/>
      <c r="L13" s="689"/>
      <c r="M13" s="442">
        <f>ROUND(I13*$AY13,0)</f>
        <v>0</v>
      </c>
      <c r="N13" s="256" t="s">
        <v>218</v>
      </c>
      <c r="O13" s="256"/>
      <c r="P13" s="256"/>
      <c r="Q13" s="256"/>
      <c r="T13" s="256"/>
      <c r="U13" s="256"/>
      <c r="V13" s="163"/>
      <c r="W13" s="163"/>
      <c r="X13" s="679" t="s">
        <v>170</v>
      </c>
      <c r="Y13" s="680"/>
      <c r="Z13" s="680"/>
      <c r="AA13" s="681"/>
      <c r="AB13" s="337" t="s">
        <v>172</v>
      </c>
      <c r="AC13" s="152"/>
      <c r="AD13" s="153"/>
      <c r="AE13" s="153"/>
      <c r="AF13" s="153"/>
      <c r="AG13"/>
      <c r="AH13"/>
      <c r="AI13"/>
      <c r="AJ13"/>
      <c r="AK13"/>
      <c r="AL13"/>
      <c r="AM13"/>
      <c r="AN13"/>
      <c r="AP13" s="224" t="s">
        <v>57</v>
      </c>
      <c r="AQ13" s="321">
        <f>'合計表①'!$AG15</f>
        <v>0</v>
      </c>
      <c r="AR13" s="322">
        <f>'合計表②'!$AG$15</f>
        <v>0</v>
      </c>
      <c r="AS13" s="323"/>
      <c r="AT13" s="322"/>
      <c r="AU13" s="322"/>
      <c r="AV13" s="328">
        <f>SUM(AQ13:AU13)</f>
        <v>0</v>
      </c>
      <c r="AW13" s="265" t="b">
        <v>0</v>
      </c>
      <c r="AX13" s="266" t="b">
        <v>1</v>
      </c>
      <c r="AY13" s="267">
        <f>IF(AW13=TRUE,1/3,2/3)</f>
        <v>0.6666666666666666</v>
      </c>
    </row>
    <row r="14" spans="2:51" ht="21" customHeight="1">
      <c r="B14" s="722">
        <f>I30</f>
        <v>0</v>
      </c>
      <c r="C14" s="722"/>
      <c r="D14" s="217"/>
      <c r="E14" s="217"/>
      <c r="F14" s="217"/>
      <c r="G14" s="715" t="s">
        <v>173</v>
      </c>
      <c r="H14" s="716"/>
      <c r="I14" s="665">
        <f t="shared" si="0"/>
        <v>0</v>
      </c>
      <c r="J14" s="665"/>
      <c r="K14" s="689"/>
      <c r="L14" s="689"/>
      <c r="M14" s="442">
        <f aca="true" t="shared" si="1" ref="M14:M24">ROUND(I14*$AY14,0)</f>
        <v>0</v>
      </c>
      <c r="N14" s="256" t="s">
        <v>219</v>
      </c>
      <c r="O14" s="256"/>
      <c r="P14" s="256"/>
      <c r="Q14" s="2"/>
      <c r="R14" s="2"/>
      <c r="S14" s="688">
        <f>'労働保険計算シート'!$I$45</f>
        <v>0</v>
      </c>
      <c r="T14" s="688"/>
      <c r="U14" s="688"/>
      <c r="V14" s="256" t="s">
        <v>210</v>
      </c>
      <c r="W14" s="163"/>
      <c r="X14" s="684">
        <f>S14</f>
        <v>0</v>
      </c>
      <c r="Y14" s="685"/>
      <c r="Z14" s="439" t="s">
        <v>252</v>
      </c>
      <c r="AA14" s="440"/>
      <c r="AB14" s="342">
        <f>IF(S20=0,0,X14*S21/S20*1/3)</f>
        <v>0</v>
      </c>
      <c r="AC14" s="152"/>
      <c r="AD14" s="153"/>
      <c r="AE14" s="153"/>
      <c r="AF14" s="153"/>
      <c r="AG14"/>
      <c r="AH14"/>
      <c r="AI14"/>
      <c r="AJ14"/>
      <c r="AK14"/>
      <c r="AL14"/>
      <c r="AP14" s="225" t="s">
        <v>162</v>
      </c>
      <c r="AQ14" s="324">
        <f>'合計表①'!$AG16</f>
        <v>0</v>
      </c>
      <c r="AR14" s="325">
        <f>'合計表②'!$AG$16</f>
        <v>0</v>
      </c>
      <c r="AS14" s="350"/>
      <c r="AT14" s="325"/>
      <c r="AU14" s="325"/>
      <c r="AV14" s="329">
        <f aca="true" t="shared" si="2" ref="AV14:AV28">SUM(AQ14:AU14)</f>
        <v>0</v>
      </c>
      <c r="AW14" s="265" t="b">
        <v>0</v>
      </c>
      <c r="AX14" s="266" t="b">
        <v>1</v>
      </c>
      <c r="AY14" s="267">
        <f aca="true" t="shared" si="3" ref="AY14:AY28">IF(AW14=TRUE,1/3,2/3)</f>
        <v>0.6666666666666666</v>
      </c>
    </row>
    <row r="15" spans="1:51" ht="21" customHeight="1">
      <c r="A15" s="140" t="s">
        <v>227</v>
      </c>
      <c r="B15" s="348"/>
      <c r="C15" s="348"/>
      <c r="D15" s="217"/>
      <c r="E15" s="217"/>
      <c r="F15" s="217"/>
      <c r="G15" s="715" t="s">
        <v>174</v>
      </c>
      <c r="H15" s="716"/>
      <c r="I15" s="665">
        <f t="shared" si="0"/>
        <v>0</v>
      </c>
      <c r="J15" s="665"/>
      <c r="K15" s="672"/>
      <c r="L15" s="672"/>
      <c r="M15" s="442">
        <f t="shared" si="1"/>
        <v>0</v>
      </c>
      <c r="N15" s="256" t="s">
        <v>220</v>
      </c>
      <c r="O15" s="256"/>
      <c r="P15" s="256"/>
      <c r="Q15" s="2"/>
      <c r="R15" s="2"/>
      <c r="S15" s="688">
        <f>'労働保険計算シート'!$D$46</f>
        <v>0</v>
      </c>
      <c r="T15" s="688"/>
      <c r="U15" s="688"/>
      <c r="V15" s="256" t="s">
        <v>210</v>
      </c>
      <c r="W15" s="163"/>
      <c r="X15" s="686"/>
      <c r="Y15" s="687"/>
      <c r="Z15" s="441" t="s">
        <v>213</v>
      </c>
      <c r="AA15" s="441"/>
      <c r="AB15" s="342">
        <f>IF(S20=0,0,X14*S22/S20*2/3)</f>
        <v>0</v>
      </c>
      <c r="AC15" s="154"/>
      <c r="AD15" s="352"/>
      <c r="AE15" s="352"/>
      <c r="AF15" s="352"/>
      <c r="AG15" s="338" t="s">
        <v>215</v>
      </c>
      <c r="AP15" s="225" t="s">
        <v>163</v>
      </c>
      <c r="AQ15" s="324">
        <f>'合計表①'!$AG17</f>
        <v>0</v>
      </c>
      <c r="AR15" s="325">
        <f>'合計表②'!$AG$17</f>
        <v>0</v>
      </c>
      <c r="AS15" s="350"/>
      <c r="AT15" s="325"/>
      <c r="AU15" s="325"/>
      <c r="AV15" s="329">
        <f t="shared" si="2"/>
        <v>0</v>
      </c>
      <c r="AW15" s="265" t="b">
        <v>0</v>
      </c>
      <c r="AX15" s="266" t="b">
        <v>1</v>
      </c>
      <c r="AY15" s="267">
        <f t="shared" si="3"/>
        <v>0.6666666666666666</v>
      </c>
    </row>
    <row r="16" spans="2:51" ht="21" customHeight="1">
      <c r="B16" s="664">
        <f>S18</f>
        <v>0</v>
      </c>
      <c r="C16" s="664"/>
      <c r="D16" s="217"/>
      <c r="E16" s="217"/>
      <c r="F16" s="217"/>
      <c r="G16" s="715" t="s">
        <v>175</v>
      </c>
      <c r="H16" s="716"/>
      <c r="I16" s="665">
        <f t="shared" si="0"/>
        <v>0</v>
      </c>
      <c r="J16" s="665"/>
      <c r="K16" s="672"/>
      <c r="L16" s="672"/>
      <c r="M16" s="442">
        <f t="shared" si="1"/>
        <v>0</v>
      </c>
      <c r="N16" s="256" t="s">
        <v>221</v>
      </c>
      <c r="O16" s="256"/>
      <c r="P16" s="256"/>
      <c r="Q16" s="2"/>
      <c r="R16" s="2"/>
      <c r="S16" s="688">
        <f>'労働保険計算シート'!$D$47</f>
        <v>0</v>
      </c>
      <c r="T16" s="688"/>
      <c r="U16" s="688"/>
      <c r="V16" s="256" t="s">
        <v>210</v>
      </c>
      <c r="W16" s="163"/>
      <c r="X16" s="684">
        <f>S15</f>
        <v>0</v>
      </c>
      <c r="Y16" s="685"/>
      <c r="Z16" s="259" t="s">
        <v>214</v>
      </c>
      <c r="AA16" s="339"/>
      <c r="AB16" s="695">
        <f>IF(AG16=TRUE,X16*1/3,IF(AG17=TRUE,X16*2/3,0))</f>
        <v>0</v>
      </c>
      <c r="AC16" s="155"/>
      <c r="AD16" s="353"/>
      <c r="AE16" s="353"/>
      <c r="AF16" s="353"/>
      <c r="AG16" s="443" t="b">
        <v>0</v>
      </c>
      <c r="AH16" s="112"/>
      <c r="AI16" s="113"/>
      <c r="AP16" s="225" t="s">
        <v>64</v>
      </c>
      <c r="AQ16" s="324">
        <f>'合計表①'!$AG18</f>
        <v>0</v>
      </c>
      <c r="AR16" s="325">
        <f>'合計表②'!$AG$18</f>
        <v>0</v>
      </c>
      <c r="AS16" s="350"/>
      <c r="AT16" s="325"/>
      <c r="AU16" s="325"/>
      <c r="AV16" s="329">
        <f t="shared" si="2"/>
        <v>0</v>
      </c>
      <c r="AW16" s="265" t="b">
        <v>0</v>
      </c>
      <c r="AX16" s="266" t="b">
        <v>1</v>
      </c>
      <c r="AY16" s="267">
        <f t="shared" si="3"/>
        <v>0.6666666666666666</v>
      </c>
    </row>
    <row r="17" spans="1:51" ht="21" customHeight="1">
      <c r="A17" s="140"/>
      <c r="B17" s="348"/>
      <c r="C17" s="348"/>
      <c r="D17" s="217"/>
      <c r="E17" s="217"/>
      <c r="F17" s="217"/>
      <c r="G17" s="715" t="s">
        <v>66</v>
      </c>
      <c r="H17" s="716"/>
      <c r="I17" s="665">
        <f t="shared" si="0"/>
        <v>0</v>
      </c>
      <c r="J17" s="665"/>
      <c r="K17" s="672"/>
      <c r="L17" s="672"/>
      <c r="M17" s="442">
        <f t="shared" si="1"/>
        <v>0</v>
      </c>
      <c r="N17" s="256" t="s">
        <v>222</v>
      </c>
      <c r="O17" s="256"/>
      <c r="P17" s="256"/>
      <c r="Q17" s="2"/>
      <c r="R17" s="2"/>
      <c r="S17" s="654">
        <f>'労働保険計算シート'!$D$48</f>
        <v>0</v>
      </c>
      <c r="T17" s="654"/>
      <c r="U17" s="654"/>
      <c r="V17" s="256" t="s">
        <v>210</v>
      </c>
      <c r="W17" s="163"/>
      <c r="X17" s="686"/>
      <c r="Y17" s="687"/>
      <c r="Z17" s="258" t="s">
        <v>214</v>
      </c>
      <c r="AA17" s="340"/>
      <c r="AB17" s="695"/>
      <c r="AC17" s="63"/>
      <c r="AD17" s="354"/>
      <c r="AE17" s="354"/>
      <c r="AF17" s="354"/>
      <c r="AG17" s="444" t="b">
        <v>1</v>
      </c>
      <c r="AL17" s="81"/>
      <c r="AP17" s="225" t="s">
        <v>66</v>
      </c>
      <c r="AQ17" s="324">
        <f>'合計表①'!$AG19</f>
        <v>0</v>
      </c>
      <c r="AR17" s="325">
        <f>'合計表②'!$AG$19</f>
        <v>0</v>
      </c>
      <c r="AS17" s="350"/>
      <c r="AT17" s="325"/>
      <c r="AU17" s="325"/>
      <c r="AV17" s="329">
        <f t="shared" si="2"/>
        <v>0</v>
      </c>
      <c r="AW17" s="265" t="b">
        <v>0</v>
      </c>
      <c r="AX17" s="266" t="b">
        <v>1</v>
      </c>
      <c r="AY17" s="267">
        <f t="shared" si="3"/>
        <v>0.6666666666666666</v>
      </c>
    </row>
    <row r="18" spans="1:51" ht="21" customHeight="1">
      <c r="A18" s="263"/>
      <c r="B18" s="723"/>
      <c r="C18" s="723"/>
      <c r="D18" s="217"/>
      <c r="E18" s="217"/>
      <c r="F18" s="217"/>
      <c r="G18" s="715" t="s">
        <v>68</v>
      </c>
      <c r="H18" s="716"/>
      <c r="I18" s="665">
        <f t="shared" si="0"/>
        <v>0</v>
      </c>
      <c r="J18" s="665"/>
      <c r="K18" s="672"/>
      <c r="L18" s="672"/>
      <c r="M18" s="442">
        <f t="shared" si="1"/>
        <v>0</v>
      </c>
      <c r="N18" s="256"/>
      <c r="O18" s="256"/>
      <c r="P18" s="256"/>
      <c r="Q18" s="2" t="s">
        <v>190</v>
      </c>
      <c r="R18" s="2"/>
      <c r="S18" s="701">
        <f>SUM(S14:U17)</f>
        <v>0</v>
      </c>
      <c r="T18" s="701"/>
      <c r="U18" s="701"/>
      <c r="V18" s="256" t="s">
        <v>210</v>
      </c>
      <c r="W18" s="163"/>
      <c r="X18" s="684">
        <f>S16</f>
        <v>0</v>
      </c>
      <c r="Y18" s="685"/>
      <c r="Z18" s="259" t="s">
        <v>214</v>
      </c>
      <c r="AA18" s="341"/>
      <c r="AB18" s="695">
        <f>IF(AG18=TRUE,X18*1/3,IF(AG19=TRUE,X18*2/3,0))</f>
        <v>0</v>
      </c>
      <c r="AC18" s="63"/>
      <c r="AD18" s="354"/>
      <c r="AE18" s="354"/>
      <c r="AF18" s="354"/>
      <c r="AG18" s="444" t="b">
        <v>0</v>
      </c>
      <c r="AL18" s="81"/>
      <c r="AP18" s="225" t="s">
        <v>68</v>
      </c>
      <c r="AQ18" s="324">
        <f>'合計表①'!$AG20</f>
        <v>0</v>
      </c>
      <c r="AR18" s="325">
        <f>'合計表②'!$AG$20</f>
        <v>0</v>
      </c>
      <c r="AS18" s="350"/>
      <c r="AT18" s="325"/>
      <c r="AU18" s="325"/>
      <c r="AV18" s="329">
        <f t="shared" si="2"/>
        <v>0</v>
      </c>
      <c r="AW18" s="265" t="b">
        <v>0</v>
      </c>
      <c r="AX18" s="266" t="b">
        <v>1</v>
      </c>
      <c r="AY18" s="267">
        <f t="shared" si="3"/>
        <v>0.6666666666666666</v>
      </c>
    </row>
    <row r="19" spans="1:51" ht="21" customHeight="1" thickBot="1">
      <c r="A19" s="254" t="s">
        <v>231</v>
      </c>
      <c r="B19" s="726">
        <f>SUM(B14,B16,B18)</f>
        <v>0</v>
      </c>
      <c r="C19" s="726"/>
      <c r="D19" s="217"/>
      <c r="E19" s="217"/>
      <c r="F19" s="217"/>
      <c r="G19" s="715" t="s">
        <v>71</v>
      </c>
      <c r="H19" s="716"/>
      <c r="I19" s="665">
        <f t="shared" si="0"/>
        <v>0</v>
      </c>
      <c r="J19" s="665"/>
      <c r="K19" s="672"/>
      <c r="L19" s="672"/>
      <c r="M19" s="442">
        <f t="shared" si="1"/>
        <v>0</v>
      </c>
      <c r="N19" s="256"/>
      <c r="O19" s="256"/>
      <c r="P19" s="256"/>
      <c r="Q19" s="2"/>
      <c r="S19" s="702"/>
      <c r="T19" s="702"/>
      <c r="U19" s="702"/>
      <c r="V19" s="256"/>
      <c r="W19" s="163"/>
      <c r="X19" s="686"/>
      <c r="Y19" s="687"/>
      <c r="Z19" s="258" t="s">
        <v>214</v>
      </c>
      <c r="AA19" s="56"/>
      <c r="AB19" s="695"/>
      <c r="AC19" s="63"/>
      <c r="AD19" s="354"/>
      <c r="AE19" s="354"/>
      <c r="AF19" s="354"/>
      <c r="AG19" s="444" t="b">
        <v>1</v>
      </c>
      <c r="AL19" s="81"/>
      <c r="AP19" s="225" t="s">
        <v>71</v>
      </c>
      <c r="AQ19" s="324">
        <f>'合計表①'!$AG21</f>
        <v>0</v>
      </c>
      <c r="AR19" s="325">
        <f>'合計表②'!$AG$21</f>
        <v>0</v>
      </c>
      <c r="AS19" s="350"/>
      <c r="AT19" s="325"/>
      <c r="AU19" s="325"/>
      <c r="AV19" s="329">
        <f t="shared" si="2"/>
        <v>0</v>
      </c>
      <c r="AW19" s="265" t="b">
        <v>0</v>
      </c>
      <c r="AX19" s="266" t="b">
        <v>1</v>
      </c>
      <c r="AY19" s="267">
        <f t="shared" si="3"/>
        <v>0.6666666666666666</v>
      </c>
    </row>
    <row r="20" spans="1:51" ht="21" customHeight="1" thickBot="1">
      <c r="A20" s="2"/>
      <c r="B20" s="2"/>
      <c r="C20" s="2"/>
      <c r="D20" s="217"/>
      <c r="E20" s="217"/>
      <c r="F20" s="217"/>
      <c r="G20" s="715" t="s">
        <v>73</v>
      </c>
      <c r="H20" s="716"/>
      <c r="I20" s="665">
        <f t="shared" si="0"/>
        <v>0</v>
      </c>
      <c r="J20" s="665"/>
      <c r="K20" s="672"/>
      <c r="L20" s="672"/>
      <c r="M20" s="442">
        <f t="shared" si="1"/>
        <v>0</v>
      </c>
      <c r="N20" s="256" t="s">
        <v>223</v>
      </c>
      <c r="O20" s="256"/>
      <c r="P20" s="256"/>
      <c r="Q20" s="256"/>
      <c r="R20" s="2"/>
      <c r="S20" s="696"/>
      <c r="T20" s="697"/>
      <c r="U20" s="698"/>
      <c r="V20" s="256" t="s">
        <v>211</v>
      </c>
      <c r="W20" s="163"/>
      <c r="X20" s="684">
        <f>S17</f>
        <v>0</v>
      </c>
      <c r="Y20" s="685"/>
      <c r="Z20" s="259" t="s">
        <v>214</v>
      </c>
      <c r="AA20" s="339"/>
      <c r="AB20" s="695">
        <f>IF(AG20=TRUE,X20*1/3,IF(AG21=TRUE,X20*2/3,0))</f>
        <v>0</v>
      </c>
      <c r="AC20" s="63"/>
      <c r="AD20" s="354"/>
      <c r="AE20" s="354"/>
      <c r="AF20" s="354"/>
      <c r="AG20" s="445" t="b">
        <v>0</v>
      </c>
      <c r="AH20"/>
      <c r="AI20"/>
      <c r="AJ20"/>
      <c r="AL20" s="81"/>
      <c r="AP20" s="225" t="s">
        <v>73</v>
      </c>
      <c r="AQ20" s="324">
        <f>'合計表①'!$AG22</f>
        <v>0</v>
      </c>
      <c r="AR20" s="325">
        <f>'合計表②'!$AG$22</f>
        <v>0</v>
      </c>
      <c r="AS20" s="350"/>
      <c r="AT20" s="325"/>
      <c r="AU20" s="325"/>
      <c r="AV20" s="329">
        <f t="shared" si="2"/>
        <v>0</v>
      </c>
      <c r="AW20" s="265" t="b">
        <v>0</v>
      </c>
      <c r="AX20" s="266" t="b">
        <v>1</v>
      </c>
      <c r="AY20" s="267">
        <f t="shared" si="3"/>
        <v>0.6666666666666666</v>
      </c>
    </row>
    <row r="21" spans="1:51" ht="21" customHeight="1" thickBot="1">
      <c r="A21" s="2" t="s">
        <v>232</v>
      </c>
      <c r="B21" s="2"/>
      <c r="C21" s="2"/>
      <c r="D21" s="217"/>
      <c r="E21" s="217"/>
      <c r="F21" s="217"/>
      <c r="G21" s="715" t="s">
        <v>75</v>
      </c>
      <c r="H21" s="716"/>
      <c r="I21" s="665">
        <f t="shared" si="0"/>
        <v>0</v>
      </c>
      <c r="J21" s="665"/>
      <c r="K21" s="672"/>
      <c r="L21" s="672"/>
      <c r="M21" s="442">
        <f t="shared" si="1"/>
        <v>0</v>
      </c>
      <c r="N21" s="256" t="s">
        <v>253</v>
      </c>
      <c r="O21" s="256"/>
      <c r="P21" s="256"/>
      <c r="Q21" s="256"/>
      <c r="R21" s="2"/>
      <c r="S21" s="657"/>
      <c r="T21" s="658"/>
      <c r="U21" s="659"/>
      <c r="V21" s="256" t="s">
        <v>212</v>
      </c>
      <c r="W21" s="163"/>
      <c r="X21" s="686"/>
      <c r="Y21" s="687"/>
      <c r="Z21" s="258" t="s">
        <v>214</v>
      </c>
      <c r="AA21" s="340"/>
      <c r="AB21" s="695"/>
      <c r="AC21" s="63"/>
      <c r="AD21" s="354"/>
      <c r="AE21" s="354"/>
      <c r="AF21" s="354"/>
      <c r="AG21" s="445" t="b">
        <v>1</v>
      </c>
      <c r="AH21"/>
      <c r="AI21"/>
      <c r="AJ21"/>
      <c r="AL21" s="81"/>
      <c r="AP21" s="225" t="s">
        <v>75</v>
      </c>
      <c r="AQ21" s="324">
        <f>'合計表①'!$AG23</f>
        <v>0</v>
      </c>
      <c r="AR21" s="325">
        <f>'合計表②'!$AG$23</f>
        <v>0</v>
      </c>
      <c r="AS21" s="350"/>
      <c r="AT21" s="325"/>
      <c r="AU21" s="325"/>
      <c r="AV21" s="329">
        <f t="shared" si="2"/>
        <v>0</v>
      </c>
      <c r="AW21" s="265" t="b">
        <v>0</v>
      </c>
      <c r="AX21" s="266" t="b">
        <v>1</v>
      </c>
      <c r="AY21" s="267">
        <f t="shared" si="3"/>
        <v>0.6666666666666666</v>
      </c>
    </row>
    <row r="22" spans="1:51" ht="21" customHeight="1" thickBot="1">
      <c r="A22" s="2"/>
      <c r="B22" s="724"/>
      <c r="C22" s="725"/>
      <c r="D22" s="217"/>
      <c r="E22" s="217"/>
      <c r="F22" s="217"/>
      <c r="G22" s="715" t="s">
        <v>176</v>
      </c>
      <c r="H22" s="716"/>
      <c r="I22" s="665">
        <f t="shared" si="0"/>
        <v>0</v>
      </c>
      <c r="J22" s="665"/>
      <c r="K22" s="672"/>
      <c r="L22" s="672"/>
      <c r="M22" s="442">
        <f t="shared" si="1"/>
        <v>0</v>
      </c>
      <c r="N22" s="256" t="s">
        <v>224</v>
      </c>
      <c r="O22" s="256"/>
      <c r="P22" s="256"/>
      <c r="Q22" s="256"/>
      <c r="R22" s="2"/>
      <c r="S22" s="719"/>
      <c r="T22" s="720"/>
      <c r="U22" s="721"/>
      <c r="V22" s="256" t="s">
        <v>171</v>
      </c>
      <c r="W22" s="163"/>
      <c r="X22" s="140"/>
      <c r="Y22" s="260"/>
      <c r="Z22" s="437"/>
      <c r="AA22" s="438"/>
      <c r="AB22" s="436" t="s">
        <v>239</v>
      </c>
      <c r="AC22" s="63"/>
      <c r="AD22" s="354"/>
      <c r="AE22" s="354"/>
      <c r="AF22" s="354"/>
      <c r="AH22"/>
      <c r="AI22"/>
      <c r="AJ22"/>
      <c r="AL22" s="81"/>
      <c r="AP22" s="226" t="s">
        <v>82</v>
      </c>
      <c r="AQ22" s="324">
        <f>'合計表①'!$AG24</f>
        <v>0</v>
      </c>
      <c r="AR22" s="325">
        <f>'合計表②'!$AG$24</f>
        <v>0</v>
      </c>
      <c r="AS22" s="350"/>
      <c r="AT22" s="325"/>
      <c r="AU22" s="325"/>
      <c r="AV22" s="329">
        <f t="shared" si="2"/>
        <v>0</v>
      </c>
      <c r="AW22" s="265" t="b">
        <v>0</v>
      </c>
      <c r="AX22" s="266" t="b">
        <v>1</v>
      </c>
      <c r="AY22" s="267">
        <f t="shared" si="3"/>
        <v>0.6666666666666666</v>
      </c>
    </row>
    <row r="23" spans="1:51" ht="21" customHeight="1">
      <c r="A23" s="2"/>
      <c r="B23" s="435"/>
      <c r="C23" s="435"/>
      <c r="D23" s="217"/>
      <c r="E23" s="217"/>
      <c r="F23" s="217"/>
      <c r="G23" s="715" t="s">
        <v>84</v>
      </c>
      <c r="H23" s="716"/>
      <c r="I23" s="665">
        <f t="shared" si="0"/>
        <v>0</v>
      </c>
      <c r="J23" s="665"/>
      <c r="K23" s="672"/>
      <c r="L23" s="672"/>
      <c r="M23" s="442">
        <f t="shared" si="1"/>
        <v>0</v>
      </c>
      <c r="N23" s="163"/>
      <c r="O23" s="163"/>
      <c r="P23" s="163"/>
      <c r="Q23" s="163"/>
      <c r="R23" s="2"/>
      <c r="S23" s="2"/>
      <c r="T23" s="163"/>
      <c r="U23" s="163"/>
      <c r="V23" s="163"/>
      <c r="W23" s="163"/>
      <c r="X23" s="163"/>
      <c r="Y23" s="140"/>
      <c r="Z23" s="682" t="s">
        <v>240</v>
      </c>
      <c r="AA23" s="683"/>
      <c r="AB23" s="344">
        <f>SUM(AB12:AB21)</f>
        <v>0</v>
      </c>
      <c r="AC23" s="63"/>
      <c r="AD23" s="354"/>
      <c r="AE23" s="354"/>
      <c r="AF23" s="354"/>
      <c r="AH23"/>
      <c r="AI23"/>
      <c r="AJ23"/>
      <c r="AL23" s="81"/>
      <c r="AP23" s="225" t="s">
        <v>84</v>
      </c>
      <c r="AQ23" s="324">
        <f>'合計表①'!$AG25</f>
        <v>0</v>
      </c>
      <c r="AR23" s="325">
        <f>'合計表②'!$AG$25</f>
        <v>0</v>
      </c>
      <c r="AS23" s="350"/>
      <c r="AT23" s="325"/>
      <c r="AU23" s="325"/>
      <c r="AV23" s="329">
        <f t="shared" si="2"/>
        <v>0</v>
      </c>
      <c r="AW23" s="268" t="b">
        <v>0</v>
      </c>
      <c r="AX23" s="266" t="b">
        <v>1</v>
      </c>
      <c r="AY23" s="267">
        <f t="shared" si="3"/>
        <v>0.6666666666666666</v>
      </c>
    </row>
    <row r="24" spans="1:51" ht="21" customHeight="1">
      <c r="A24" s="140" t="s">
        <v>254</v>
      </c>
      <c r="B24" s="140"/>
      <c r="C24" s="127"/>
      <c r="D24" s="217"/>
      <c r="E24" s="217"/>
      <c r="F24" s="217"/>
      <c r="G24" s="715" t="s">
        <v>177</v>
      </c>
      <c r="H24" s="716"/>
      <c r="I24" s="665">
        <f t="shared" si="0"/>
        <v>0</v>
      </c>
      <c r="J24" s="665"/>
      <c r="K24" s="672"/>
      <c r="L24" s="672"/>
      <c r="M24" s="442">
        <f t="shared" si="1"/>
        <v>0</v>
      </c>
      <c r="N24" s="163"/>
      <c r="O24" s="140" t="s">
        <v>235</v>
      </c>
      <c r="P24" s="255"/>
      <c r="Q24" s="257"/>
      <c r="R24" s="257"/>
      <c r="S24" s="163"/>
      <c r="T24" s="163"/>
      <c r="U24" s="163"/>
      <c r="V24" s="163"/>
      <c r="W24" s="163"/>
      <c r="X24" s="63"/>
      <c r="Y24" s="63"/>
      <c r="Z24" s="63"/>
      <c r="AA24" s="63"/>
      <c r="AB24" s="63"/>
      <c r="AC24" s="31"/>
      <c r="AD24" s="41"/>
      <c r="AE24" s="41"/>
      <c r="AF24" s="41"/>
      <c r="AH24"/>
      <c r="AI24"/>
      <c r="AJ24"/>
      <c r="AP24" s="225" t="s">
        <v>86</v>
      </c>
      <c r="AQ24" s="324">
        <f>'合計表①'!$AG26</f>
        <v>0</v>
      </c>
      <c r="AR24" s="325">
        <f>'合計表②'!$AG$26</f>
        <v>0</v>
      </c>
      <c r="AS24" s="350"/>
      <c r="AT24" s="325"/>
      <c r="AU24" s="325"/>
      <c r="AV24" s="329">
        <f t="shared" si="2"/>
        <v>0</v>
      </c>
      <c r="AW24" s="268" t="b">
        <v>0</v>
      </c>
      <c r="AX24" s="266" t="b">
        <v>1</v>
      </c>
      <c r="AY24" s="267">
        <f t="shared" si="3"/>
        <v>0.6666666666666666</v>
      </c>
    </row>
    <row r="25" spans="2:51" ht="21" customHeight="1">
      <c r="B25" s="722">
        <f>IF(B22="1/3",$B$19*1/3,IF(B22="2/3",$B$19*2/3,""))</f>
      </c>
      <c r="C25" s="722"/>
      <c r="D25" s="217"/>
      <c r="E25" s="217"/>
      <c r="F25" s="217"/>
      <c r="G25" s="729"/>
      <c r="H25" s="730"/>
      <c r="I25" s="694"/>
      <c r="J25" s="694"/>
      <c r="K25" s="672"/>
      <c r="L25" s="672"/>
      <c r="M25" s="442"/>
      <c r="N25" s="163"/>
      <c r="P25" s="654">
        <f>M30+AB23</f>
        <v>0</v>
      </c>
      <c r="Q25" s="654"/>
      <c r="R25" s="654"/>
      <c r="S25" s="654"/>
      <c r="T25" s="163"/>
      <c r="U25" s="163"/>
      <c r="V25" s="163"/>
      <c r="W25" s="163"/>
      <c r="X25" s="31"/>
      <c r="Y25" s="31"/>
      <c r="Z25" s="31"/>
      <c r="AA25" s="31"/>
      <c r="AB25" s="31"/>
      <c r="AC25" s="31"/>
      <c r="AD25" s="41"/>
      <c r="AE25" s="41"/>
      <c r="AF25" s="41"/>
      <c r="AH25"/>
      <c r="AI25"/>
      <c r="AJ25"/>
      <c r="AP25" s="227"/>
      <c r="AQ25" s="324"/>
      <c r="AR25" s="325"/>
      <c r="AS25" s="350"/>
      <c r="AT25" s="325"/>
      <c r="AU25" s="325"/>
      <c r="AV25" s="329">
        <f t="shared" si="2"/>
        <v>0</v>
      </c>
      <c r="AW25" s="268" t="b">
        <v>0</v>
      </c>
      <c r="AX25" s="266" t="b">
        <v>0</v>
      </c>
      <c r="AY25" s="267">
        <f t="shared" si="3"/>
        <v>0.6666666666666666</v>
      </c>
    </row>
    <row r="26" spans="1:51" ht="21" customHeight="1" thickBot="1">
      <c r="A26" s="140" t="s">
        <v>233</v>
      </c>
      <c r="B26" s="345"/>
      <c r="C26" s="345"/>
      <c r="D26" s="217"/>
      <c r="E26" s="217"/>
      <c r="F26" s="217"/>
      <c r="G26" s="715" t="s">
        <v>78</v>
      </c>
      <c r="H26" s="716"/>
      <c r="I26" s="665">
        <f>$AV26</f>
        <v>0</v>
      </c>
      <c r="J26" s="665"/>
      <c r="K26" s="672"/>
      <c r="L26" s="672"/>
      <c r="M26" s="442">
        <f>ROUND(I26*$AY26,0)</f>
        <v>0</v>
      </c>
      <c r="N26" s="163"/>
      <c r="O26" s="140" t="s">
        <v>236</v>
      </c>
      <c r="P26" s="412"/>
      <c r="Q26" s="412"/>
      <c r="R26" s="412"/>
      <c r="S26" s="412"/>
      <c r="T26" s="163"/>
      <c r="U26" s="656" t="s">
        <v>256</v>
      </c>
      <c r="V26" s="656"/>
      <c r="W26" s="656"/>
      <c r="X26" s="656"/>
      <c r="Y26" s="663" t="s">
        <v>257</v>
      </c>
      <c r="Z26" s="663"/>
      <c r="AA26" s="663"/>
      <c r="AB26" s="63"/>
      <c r="AC26" s="31"/>
      <c r="AD26" s="41"/>
      <c r="AE26" s="41"/>
      <c r="AF26" s="41"/>
      <c r="AH26"/>
      <c r="AI26"/>
      <c r="AJ26"/>
      <c r="AP26" s="228" t="s">
        <v>159</v>
      </c>
      <c r="AQ26" s="324">
        <f>'合計表①'!$AG28</f>
        <v>0</v>
      </c>
      <c r="AR26" s="325">
        <f>'合計表②'!$AG$28</f>
        <v>0</v>
      </c>
      <c r="AS26" s="350"/>
      <c r="AT26" s="325"/>
      <c r="AU26" s="325"/>
      <c r="AV26" s="329">
        <f t="shared" si="2"/>
        <v>0</v>
      </c>
      <c r="AW26" s="265" t="b">
        <v>0</v>
      </c>
      <c r="AX26" s="266" t="b">
        <v>1</v>
      </c>
      <c r="AY26" s="267">
        <f t="shared" si="3"/>
        <v>0.6666666666666666</v>
      </c>
    </row>
    <row r="27" spans="2:51" ht="21" customHeight="1" thickBot="1">
      <c r="B27" s="731"/>
      <c r="C27" s="732"/>
      <c r="D27" s="217"/>
      <c r="E27" s="217"/>
      <c r="F27" s="217"/>
      <c r="G27" s="715" t="s">
        <v>88</v>
      </c>
      <c r="H27" s="716"/>
      <c r="I27" s="665">
        <f>$AV27</f>
        <v>0</v>
      </c>
      <c r="J27" s="665"/>
      <c r="K27" s="672"/>
      <c r="L27" s="672"/>
      <c r="M27" s="442">
        <f>ROUND(I27*$AY27,0)</f>
        <v>0</v>
      </c>
      <c r="N27" s="161"/>
      <c r="P27" s="655">
        <f>U27*S21/12+Y27*S22/12</f>
        <v>0</v>
      </c>
      <c r="Q27" s="655"/>
      <c r="R27" s="655"/>
      <c r="S27" s="655"/>
      <c r="T27" s="161"/>
      <c r="U27" s="657"/>
      <c r="V27" s="658"/>
      <c r="W27" s="658"/>
      <c r="X27" s="659"/>
      <c r="Y27" s="660"/>
      <c r="Z27" s="661"/>
      <c r="AA27" s="662"/>
      <c r="AB27" s="31"/>
      <c r="AC27" s="63"/>
      <c r="AD27" s="354"/>
      <c r="AE27" s="354"/>
      <c r="AF27" s="354"/>
      <c r="AH27"/>
      <c r="AI27"/>
      <c r="AJ27"/>
      <c r="AL27" s="81"/>
      <c r="AP27" s="229" t="s">
        <v>160</v>
      </c>
      <c r="AQ27" s="324">
        <f>'合計表①'!$AG29</f>
        <v>0</v>
      </c>
      <c r="AR27" s="325">
        <f>'合計表②'!$AG$29</f>
        <v>0</v>
      </c>
      <c r="AS27" s="350"/>
      <c r="AT27" s="325"/>
      <c r="AU27" s="325"/>
      <c r="AV27" s="329">
        <f t="shared" si="2"/>
        <v>0</v>
      </c>
      <c r="AW27" s="265" t="b">
        <v>0</v>
      </c>
      <c r="AX27" s="266" t="b">
        <v>1</v>
      </c>
      <c r="AY27" s="267">
        <f t="shared" si="3"/>
        <v>0.6666666666666666</v>
      </c>
    </row>
    <row r="28" spans="1:51" ht="21" customHeight="1">
      <c r="A28" s="140" t="s">
        <v>234</v>
      </c>
      <c r="B28" s="345"/>
      <c r="C28" s="345"/>
      <c r="D28" s="217"/>
      <c r="E28" s="217"/>
      <c r="F28" s="217"/>
      <c r="G28" s="727" t="s">
        <v>113</v>
      </c>
      <c r="H28" s="728"/>
      <c r="I28" s="665">
        <f>$AV28</f>
        <v>0</v>
      </c>
      <c r="J28" s="665"/>
      <c r="K28" s="672"/>
      <c r="L28" s="672"/>
      <c r="M28" s="442">
        <f>ROUND(I28*$AY28,0)</f>
        <v>0</v>
      </c>
      <c r="N28" s="161"/>
      <c r="O28" s="140" t="s">
        <v>237</v>
      </c>
      <c r="P28" s="412"/>
      <c r="Q28" s="412"/>
      <c r="R28" s="412"/>
      <c r="S28" s="412"/>
      <c r="T28" s="161"/>
      <c r="U28" s="31"/>
      <c r="V28" s="31"/>
      <c r="W28" s="31"/>
      <c r="X28" s="31"/>
      <c r="Y28" s="31"/>
      <c r="Z28" s="31"/>
      <c r="AA28" s="31"/>
      <c r="AB28" s="31"/>
      <c r="AC28" s="63"/>
      <c r="AD28" s="354"/>
      <c r="AE28" s="354"/>
      <c r="AF28" s="354"/>
      <c r="AH28"/>
      <c r="AI28"/>
      <c r="AJ28"/>
      <c r="AL28" s="81"/>
      <c r="AP28" s="332" t="s">
        <v>161</v>
      </c>
      <c r="AQ28" s="326">
        <f>'合計表①'!$AG30</f>
        <v>0</v>
      </c>
      <c r="AR28" s="327">
        <f>'合計表②'!$AG$30</f>
        <v>0</v>
      </c>
      <c r="AS28" s="351"/>
      <c r="AT28" s="327"/>
      <c r="AU28" s="327"/>
      <c r="AV28" s="330">
        <f t="shared" si="2"/>
        <v>0</v>
      </c>
      <c r="AW28" s="265" t="b">
        <v>0</v>
      </c>
      <c r="AX28" s="266" t="b">
        <v>1</v>
      </c>
      <c r="AY28" s="267">
        <f t="shared" si="3"/>
        <v>0.6666666666666666</v>
      </c>
    </row>
    <row r="29" spans="1:51" ht="21" customHeight="1">
      <c r="A29" s="263" t="s">
        <v>238</v>
      </c>
      <c r="B29" s="346"/>
      <c r="C29" s="347"/>
      <c r="D29" s="217"/>
      <c r="E29" s="217"/>
      <c r="F29" s="217"/>
      <c r="G29" s="677"/>
      <c r="H29" s="678"/>
      <c r="I29" s="666" t="s">
        <v>217</v>
      </c>
      <c r="J29" s="667"/>
      <c r="K29" s="677"/>
      <c r="L29" s="678"/>
      <c r="M29" s="343" t="s">
        <v>241</v>
      </c>
      <c r="N29" s="161"/>
      <c r="O29" s="263" t="s">
        <v>238</v>
      </c>
      <c r="P29" s="434"/>
      <c r="Q29" s="434"/>
      <c r="R29" s="434"/>
      <c r="S29" s="434"/>
      <c r="T29" s="161"/>
      <c r="U29" s="31"/>
      <c r="V29" s="31"/>
      <c r="W29" s="31"/>
      <c r="X29" s="64"/>
      <c r="Y29" s="64"/>
      <c r="Z29" s="64"/>
      <c r="AA29" s="64"/>
      <c r="AB29" s="64"/>
      <c r="AC29" s="31"/>
      <c r="AD29" s="41"/>
      <c r="AE29" s="41"/>
      <c r="AF29" s="41"/>
      <c r="AH29"/>
      <c r="AI29"/>
      <c r="AJ29"/>
      <c r="AU29" s="319" t="s">
        <v>164</v>
      </c>
      <c r="AV29" s="320">
        <f>SUM(AV13:AV28)</f>
        <v>0</v>
      </c>
      <c r="AX29" s="84"/>
      <c r="AY29" s="84"/>
    </row>
    <row r="30" spans="2:51" ht="19.5" customHeight="1">
      <c r="B30" s="664">
        <f>IF(ISERR(ROUNDDOWN(IF(B25&lt;=B27,B25,B27),-3))=TRUE,"",ROUNDDOWN(IF(B25&lt;=B27,B25,B27),-3))</f>
      </c>
      <c r="C30" s="664"/>
      <c r="D30" s="217"/>
      <c r="E30" s="217"/>
      <c r="F30" s="217"/>
      <c r="G30" s="670" t="s">
        <v>216</v>
      </c>
      <c r="H30" s="671"/>
      <c r="I30" s="668">
        <f>SUM(I13:J28)</f>
        <v>0</v>
      </c>
      <c r="J30" s="669"/>
      <c r="K30" s="670" t="s">
        <v>240</v>
      </c>
      <c r="L30" s="671"/>
      <c r="M30" s="261">
        <f>SUM(M13:M28)</f>
        <v>0</v>
      </c>
      <c r="N30" s="2"/>
      <c r="O30" s="126"/>
      <c r="P30" s="654">
        <f>ROUNDDOWN(IF(P25&lt;=P27,P25,P27),-3)</f>
        <v>0</v>
      </c>
      <c r="Q30" s="654"/>
      <c r="R30" s="654"/>
      <c r="S30" s="654"/>
      <c r="T30" s="2"/>
      <c r="U30" s="2"/>
      <c r="V30" s="64"/>
      <c r="W30" s="64"/>
      <c r="X30" s="63"/>
      <c r="Y30" s="63"/>
      <c r="Z30" s="63"/>
      <c r="AA30" s="63"/>
      <c r="AB30" s="63"/>
      <c r="AC30" s="31"/>
      <c r="AD30" s="41"/>
      <c r="AE30" s="41"/>
      <c r="AF30" s="41"/>
      <c r="AH30"/>
      <c r="AI30"/>
      <c r="AJ30"/>
      <c r="AV30" s="254"/>
      <c r="AX30" s="84"/>
      <c r="AY30" s="84"/>
    </row>
    <row r="31" spans="1:51" s="84" customFormat="1" ht="19.5" customHeight="1">
      <c r="A31" s="166"/>
      <c r="B31" s="166"/>
      <c r="C31" s="217"/>
      <c r="D31" s="217"/>
      <c r="E31" s="2"/>
      <c r="F31" s="2"/>
      <c r="G31" s="2"/>
      <c r="H31" s="2"/>
      <c r="I31" s="2"/>
      <c r="J31" s="2"/>
      <c r="K31" s="125"/>
      <c r="L31" s="2"/>
      <c r="M31" s="2"/>
      <c r="N31" s="126"/>
      <c r="O31" s="126"/>
      <c r="P31" s="126"/>
      <c r="Q31" s="126"/>
      <c r="R31" s="125"/>
      <c r="S31" s="126"/>
      <c r="T31" s="126"/>
      <c r="U31" s="126"/>
      <c r="V31" s="63"/>
      <c r="W31" s="63"/>
      <c r="X31" s="2"/>
      <c r="Y31" s="2"/>
      <c r="Z31" s="124"/>
      <c r="AA31" s="2"/>
      <c r="AB31" s="2"/>
      <c r="AC31" s="64"/>
      <c r="AD31" s="160"/>
      <c r="AE31" s="160"/>
      <c r="AF31" s="160"/>
      <c r="AM31"/>
      <c r="AN31"/>
      <c r="AQ31" s="4"/>
      <c r="AR31" s="4"/>
      <c r="AS31" s="251"/>
      <c r="AT31" s="4"/>
      <c r="AU31" s="4"/>
      <c r="AV31" s="4"/>
      <c r="AW31" s="4"/>
      <c r="AX31" s="4"/>
      <c r="AY31" s="4"/>
    </row>
    <row r="32" spans="1:51" s="84" customFormat="1" ht="19.5" customHeight="1">
      <c r="A32" s="355"/>
      <c r="B32" s="83"/>
      <c r="C32" s="83"/>
      <c r="D32" s="83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 s="196"/>
      <c r="AE32" s="354"/>
      <c r="AF32" s="354"/>
      <c r="AM32"/>
      <c r="AN32"/>
      <c r="AQ32" s="4"/>
      <c r="AR32" s="4"/>
      <c r="AS32" s="251"/>
      <c r="AT32" s="4"/>
      <c r="AU32" s="4"/>
      <c r="AV32" s="4"/>
      <c r="AW32" s="4"/>
      <c r="AX32" s="4"/>
      <c r="AY32" s="4"/>
    </row>
    <row r="33" spans="1:32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83"/>
      <c r="AF33" s="83"/>
    </row>
    <row r="34" spans="1:30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8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3" ht="18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G36" s="138"/>
    </row>
    <row r="37" spans="1:30" ht="18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8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8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51" ht="18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X40"/>
      <c r="AY40"/>
    </row>
    <row r="41" spans="1:5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Q41" s="84"/>
      <c r="AR41" s="84"/>
      <c r="AS41" s="252"/>
      <c r="AT41" s="84"/>
      <c r="AU41" s="84"/>
      <c r="AV41" s="84"/>
      <c r="AX41"/>
      <c r="AY41"/>
    </row>
    <row r="42" spans="43:48" ht="20.25" customHeight="1">
      <c r="AQ42" s="84"/>
      <c r="AR42" s="84"/>
      <c r="AS42" s="252"/>
      <c r="AT42" s="84"/>
      <c r="AU42" s="84"/>
      <c r="AV42" s="84"/>
    </row>
    <row r="43" ht="20.25" customHeight="1">
      <c r="AW43" s="84"/>
    </row>
    <row r="44" ht="20.25" customHeight="1">
      <c r="AW44" s="84"/>
    </row>
    <row r="45" spans="1:23" ht="14.25">
      <c r="A45"/>
      <c r="B45"/>
      <c r="C45"/>
      <c r="D45"/>
      <c r="N45"/>
      <c r="O45"/>
      <c r="P45"/>
      <c r="Q45"/>
      <c r="R45"/>
      <c r="S45"/>
      <c r="T45"/>
      <c r="U45"/>
      <c r="V45"/>
      <c r="W45"/>
    </row>
    <row r="46" spans="14:23" ht="14.25">
      <c r="N46"/>
      <c r="O46"/>
      <c r="P46"/>
      <c r="Q46"/>
      <c r="R46"/>
      <c r="S46"/>
      <c r="T46"/>
      <c r="U46"/>
      <c r="V46"/>
      <c r="W46"/>
    </row>
  </sheetData>
  <sheetProtection sheet="1" objects="1" scenarios="1"/>
  <protectedRanges>
    <protectedRange sqref="P27" name="範囲3"/>
    <protectedRange sqref="B27" name="範囲1_1"/>
    <protectedRange sqref="S20:U22" name="範囲1"/>
  </protectedRanges>
  <mergeCells count="107">
    <mergeCell ref="I23:J23"/>
    <mergeCell ref="I24:J24"/>
    <mergeCell ref="B25:C25"/>
    <mergeCell ref="G29:H29"/>
    <mergeCell ref="G28:H28"/>
    <mergeCell ref="G27:H27"/>
    <mergeCell ref="G25:H25"/>
    <mergeCell ref="I26:J26"/>
    <mergeCell ref="B27:C27"/>
    <mergeCell ref="B19:C19"/>
    <mergeCell ref="G23:H23"/>
    <mergeCell ref="G24:H24"/>
    <mergeCell ref="G21:H21"/>
    <mergeCell ref="G22:H22"/>
    <mergeCell ref="G26:H26"/>
    <mergeCell ref="B14:C14"/>
    <mergeCell ref="B16:C16"/>
    <mergeCell ref="B18:C18"/>
    <mergeCell ref="I20:J20"/>
    <mergeCell ref="I21:J21"/>
    <mergeCell ref="I22:J22"/>
    <mergeCell ref="G20:H20"/>
    <mergeCell ref="B22:C22"/>
    <mergeCell ref="G15:H15"/>
    <mergeCell ref="G16:H16"/>
    <mergeCell ref="G11:H12"/>
    <mergeCell ref="G13:H13"/>
    <mergeCell ref="G14:H14"/>
    <mergeCell ref="M11:M12"/>
    <mergeCell ref="S22:U22"/>
    <mergeCell ref="K18:L18"/>
    <mergeCell ref="K19:L19"/>
    <mergeCell ref="G17:H17"/>
    <mergeCell ref="G18:H18"/>
    <mergeCell ref="G19:H19"/>
    <mergeCell ref="W2:X3"/>
    <mergeCell ref="AA7:AB7"/>
    <mergeCell ref="F4:G5"/>
    <mergeCell ref="H4:H5"/>
    <mergeCell ref="I4:J5"/>
    <mergeCell ref="N4:O4"/>
    <mergeCell ref="N5:R5"/>
    <mergeCell ref="F6:I7"/>
    <mergeCell ref="N6:R6"/>
    <mergeCell ref="J6:J7"/>
    <mergeCell ref="I16:J16"/>
    <mergeCell ref="A2:A3"/>
    <mergeCell ref="B2:J3"/>
    <mergeCell ref="L2:V2"/>
    <mergeCell ref="S18:U18"/>
    <mergeCell ref="S19:U19"/>
    <mergeCell ref="S15:U15"/>
    <mergeCell ref="A6:E6"/>
    <mergeCell ref="A7:E7"/>
    <mergeCell ref="I17:J17"/>
    <mergeCell ref="X18:Y19"/>
    <mergeCell ref="X20:Y21"/>
    <mergeCell ref="AB16:AB17"/>
    <mergeCell ref="AB18:AB19"/>
    <mergeCell ref="AB20:AB21"/>
    <mergeCell ref="S20:U20"/>
    <mergeCell ref="S21:U21"/>
    <mergeCell ref="S16:U16"/>
    <mergeCell ref="S17:U17"/>
    <mergeCell ref="K13:L13"/>
    <mergeCell ref="K11:L11"/>
    <mergeCell ref="K12:L12"/>
    <mergeCell ref="K20:L20"/>
    <mergeCell ref="I25:J25"/>
    <mergeCell ref="K14:L14"/>
    <mergeCell ref="K15:L15"/>
    <mergeCell ref="K16:L16"/>
    <mergeCell ref="K17:L17"/>
    <mergeCell ref="K21:L21"/>
    <mergeCell ref="K29:L29"/>
    <mergeCell ref="K22:L22"/>
    <mergeCell ref="K23:L23"/>
    <mergeCell ref="K24:L24"/>
    <mergeCell ref="K25:L25"/>
    <mergeCell ref="X13:AA13"/>
    <mergeCell ref="Z23:AA23"/>
    <mergeCell ref="X14:Y15"/>
    <mergeCell ref="X16:Y17"/>
    <mergeCell ref="S14:U14"/>
    <mergeCell ref="K30:L30"/>
    <mergeCell ref="K26:L26"/>
    <mergeCell ref="I18:J18"/>
    <mergeCell ref="I19:J19"/>
    <mergeCell ref="I11:J12"/>
    <mergeCell ref="I13:J13"/>
    <mergeCell ref="I14:J14"/>
    <mergeCell ref="I15:J15"/>
    <mergeCell ref="K27:L27"/>
    <mergeCell ref="K28:L28"/>
    <mergeCell ref="B30:C30"/>
    <mergeCell ref="I27:J27"/>
    <mergeCell ref="I28:J28"/>
    <mergeCell ref="I29:J29"/>
    <mergeCell ref="I30:J30"/>
    <mergeCell ref="G30:H30"/>
    <mergeCell ref="P25:S25"/>
    <mergeCell ref="P27:S27"/>
    <mergeCell ref="P30:S30"/>
    <mergeCell ref="U26:X26"/>
    <mergeCell ref="U27:X27"/>
    <mergeCell ref="Y27:AA27"/>
    <mergeCell ref="Y26:AA26"/>
  </mergeCells>
  <printOptions horizontalCentered="1"/>
  <pageMargins left="0.1968503937007874" right="0.1968503937007874" top="0.5905511811023623" bottom="0.3937007874015748" header="0.11811023622047245" footer="0.31496062992125984"/>
  <pageSetup horizontalDpi="600" verticalDpi="600" orientation="landscape" paperSize="9" scale="74" r:id="rId2"/>
  <headerFooter alignWithMargins="0">
    <oddHeader>&amp;R別紙８の２（中小企業）</oddHeader>
    <oddFooter>&amp;RH２４.１０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2012-10-31T06:18:46Z</cp:lastPrinted>
  <dcterms:created xsi:type="dcterms:W3CDTF">2007-11-21T05:40:17Z</dcterms:created>
  <dcterms:modified xsi:type="dcterms:W3CDTF">2013-06-10T03:07:33Z</dcterms:modified>
  <cp:category/>
  <cp:version/>
  <cp:contentType/>
  <cp:contentStatus/>
</cp:coreProperties>
</file>