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K:\02 監督\"/>
    </mc:Choice>
  </mc:AlternateContent>
  <xr:revisionPtr revIDLastSave="0" documentId="13_ncr:1_{006CEF9A-1129-45A5-9CC0-F6AF19F6485F}" xr6:coauthVersionLast="47" xr6:coauthVersionMax="47" xr10:uidLastSave="{00000000-0000-0000-0000-000000000000}"/>
  <bookViews>
    <workbookView xWindow="28680" yWindow="-120" windowWidth="29040" windowHeight="15720" activeTab="5" xr2:uid="{00000000-000D-0000-FFFF-FFFF00000000}"/>
  </bookViews>
  <sheets>
    <sheet name="はじめに" sheetId="1" r:id="rId1"/>
    <sheet name="設定" sheetId="2" r:id="rId2"/>
    <sheet name="従業員名簿" sheetId="3" r:id="rId3"/>
    <sheet name="取得状況一覧" sheetId="4" r:id="rId4"/>
    <sheet name="取得記録" sheetId="5" r:id="rId5"/>
    <sheet name="年休管理簿" sheetId="6" r:id="rId6"/>
    <sheet name="法令早見表" sheetId="7" r:id="rId7"/>
  </sheets>
  <definedNames>
    <definedName name="_xlnm.Print_Area" localSheetId="4">取得記録!$A$1:$I$304</definedName>
    <definedName name="_xlnm.Print_Area" localSheetId="3">取得状況一覧!$A$1:$O$32</definedName>
    <definedName name="_xlnm.Print_Area" localSheetId="2">従業員名簿!$B$1:$AM$32</definedName>
    <definedName name="_xlnm.Print_Area" localSheetId="5">年休管理簿!$A$1:$G$67</definedName>
    <definedName name="_xlnm.Print_Titles" localSheetId="4">取得記録!$4:$4</definedName>
    <definedName name="_xlnm.Print_Titles" localSheetId="3">取得状況一覧!$6:$6</definedName>
    <definedName name="_xlnm.Print_Titles" localSheetId="2">従業員名簿!$4:$4</definedName>
    <definedName name="_xlnm.Print_Titles" localSheetId="5">年休管理簿!$17:$17</definedName>
  </definedNames>
  <calcPr calcId="191029" iterateDelta="1E-4"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6" l="1"/>
  <c r="J304" i="5"/>
  <c r="I304" i="5"/>
  <c r="G304" i="5"/>
  <c r="F304" i="5"/>
  <c r="C304" i="5"/>
  <c r="J303" i="5"/>
  <c r="I303" i="5"/>
  <c r="G303" i="5"/>
  <c r="F303" i="5"/>
  <c r="C303" i="5"/>
  <c r="J302" i="5"/>
  <c r="I302" i="5"/>
  <c r="G302" i="5"/>
  <c r="F302" i="5"/>
  <c r="C302" i="5"/>
  <c r="J301" i="5"/>
  <c r="I301" i="5"/>
  <c r="G301" i="5"/>
  <c r="F301" i="5"/>
  <c r="C301" i="5"/>
  <c r="J300" i="5"/>
  <c r="I300" i="5"/>
  <c r="G300" i="5"/>
  <c r="F300" i="5"/>
  <c r="C300" i="5"/>
  <c r="J299" i="5"/>
  <c r="I299" i="5"/>
  <c r="G299" i="5"/>
  <c r="F299" i="5"/>
  <c r="C299" i="5"/>
  <c r="J298" i="5"/>
  <c r="I298" i="5"/>
  <c r="G298" i="5"/>
  <c r="F298" i="5"/>
  <c r="C298" i="5"/>
  <c r="J297" i="5"/>
  <c r="I297" i="5"/>
  <c r="G297" i="5"/>
  <c r="F297" i="5"/>
  <c r="C297" i="5"/>
  <c r="J296" i="5"/>
  <c r="I296" i="5"/>
  <c r="G296" i="5"/>
  <c r="F296" i="5"/>
  <c r="C296" i="5"/>
  <c r="J295" i="5"/>
  <c r="I295" i="5"/>
  <c r="G295" i="5"/>
  <c r="F295" i="5"/>
  <c r="C295" i="5"/>
  <c r="J294" i="5"/>
  <c r="I294" i="5"/>
  <c r="G294" i="5"/>
  <c r="F294" i="5"/>
  <c r="C294" i="5"/>
  <c r="J293" i="5"/>
  <c r="I293" i="5"/>
  <c r="G293" i="5"/>
  <c r="F293" i="5"/>
  <c r="C293" i="5"/>
  <c r="J292" i="5"/>
  <c r="I292" i="5"/>
  <c r="G292" i="5"/>
  <c r="F292" i="5"/>
  <c r="C292" i="5"/>
  <c r="J291" i="5"/>
  <c r="I291" i="5"/>
  <c r="G291" i="5"/>
  <c r="F291" i="5"/>
  <c r="C291" i="5"/>
  <c r="J290" i="5"/>
  <c r="I290" i="5"/>
  <c r="G290" i="5"/>
  <c r="F290" i="5"/>
  <c r="C290" i="5"/>
  <c r="J289" i="5"/>
  <c r="I289" i="5"/>
  <c r="G289" i="5"/>
  <c r="F289" i="5"/>
  <c r="C289" i="5"/>
  <c r="J288" i="5"/>
  <c r="I288" i="5"/>
  <c r="G288" i="5"/>
  <c r="F288" i="5"/>
  <c r="C288" i="5"/>
  <c r="J287" i="5"/>
  <c r="I287" i="5"/>
  <c r="G287" i="5"/>
  <c r="F287" i="5"/>
  <c r="C287" i="5"/>
  <c r="J286" i="5"/>
  <c r="I286" i="5"/>
  <c r="G286" i="5"/>
  <c r="F286" i="5"/>
  <c r="C286" i="5"/>
  <c r="J285" i="5"/>
  <c r="I285" i="5"/>
  <c r="G285" i="5"/>
  <c r="F285" i="5"/>
  <c r="C285" i="5"/>
  <c r="J284" i="5"/>
  <c r="I284" i="5"/>
  <c r="G284" i="5"/>
  <c r="F284" i="5"/>
  <c r="C284" i="5"/>
  <c r="J283" i="5"/>
  <c r="I283" i="5"/>
  <c r="G283" i="5"/>
  <c r="F283" i="5"/>
  <c r="C283" i="5"/>
  <c r="J282" i="5"/>
  <c r="I282" i="5"/>
  <c r="G282" i="5"/>
  <c r="F282" i="5"/>
  <c r="C282" i="5"/>
  <c r="J281" i="5"/>
  <c r="I281" i="5"/>
  <c r="G281" i="5"/>
  <c r="F281" i="5"/>
  <c r="C281" i="5"/>
  <c r="J280" i="5"/>
  <c r="I280" i="5"/>
  <c r="G280" i="5"/>
  <c r="F280" i="5"/>
  <c r="C280" i="5"/>
  <c r="J279" i="5"/>
  <c r="I279" i="5"/>
  <c r="G279" i="5"/>
  <c r="F279" i="5"/>
  <c r="C279" i="5"/>
  <c r="J278" i="5"/>
  <c r="I278" i="5"/>
  <c r="G278" i="5"/>
  <c r="F278" i="5"/>
  <c r="C278" i="5"/>
  <c r="J277" i="5"/>
  <c r="I277" i="5"/>
  <c r="G277" i="5"/>
  <c r="F277" i="5"/>
  <c r="C277" i="5"/>
  <c r="J276" i="5"/>
  <c r="I276" i="5"/>
  <c r="G276" i="5"/>
  <c r="F276" i="5"/>
  <c r="C276" i="5"/>
  <c r="J275" i="5"/>
  <c r="I275" i="5"/>
  <c r="G275" i="5"/>
  <c r="F275" i="5"/>
  <c r="C275" i="5"/>
  <c r="J274" i="5"/>
  <c r="I274" i="5"/>
  <c r="G274" i="5"/>
  <c r="F274" i="5"/>
  <c r="C274" i="5"/>
  <c r="J273" i="5"/>
  <c r="I273" i="5"/>
  <c r="G273" i="5"/>
  <c r="F273" i="5"/>
  <c r="C273" i="5"/>
  <c r="J272" i="5"/>
  <c r="I272" i="5"/>
  <c r="G272" i="5"/>
  <c r="F272" i="5"/>
  <c r="C272" i="5"/>
  <c r="J271" i="5"/>
  <c r="I271" i="5"/>
  <c r="G271" i="5"/>
  <c r="F271" i="5"/>
  <c r="C271" i="5"/>
  <c r="J270" i="5"/>
  <c r="I270" i="5"/>
  <c r="G270" i="5"/>
  <c r="F270" i="5"/>
  <c r="C270" i="5"/>
  <c r="J269" i="5"/>
  <c r="I269" i="5"/>
  <c r="G269" i="5"/>
  <c r="F269" i="5"/>
  <c r="C269" i="5"/>
  <c r="J268" i="5"/>
  <c r="I268" i="5"/>
  <c r="G268" i="5"/>
  <c r="F268" i="5"/>
  <c r="C268" i="5"/>
  <c r="J267" i="5"/>
  <c r="I267" i="5"/>
  <c r="G267" i="5"/>
  <c r="F267" i="5"/>
  <c r="C267" i="5"/>
  <c r="J266" i="5"/>
  <c r="I266" i="5"/>
  <c r="G266" i="5"/>
  <c r="F266" i="5"/>
  <c r="C266" i="5"/>
  <c r="J265" i="5"/>
  <c r="I265" i="5"/>
  <c r="G265" i="5"/>
  <c r="F265" i="5"/>
  <c r="C265" i="5"/>
  <c r="J264" i="5"/>
  <c r="I264" i="5"/>
  <c r="G264" i="5"/>
  <c r="F264" i="5"/>
  <c r="C264" i="5"/>
  <c r="J263" i="5"/>
  <c r="I263" i="5"/>
  <c r="G263" i="5"/>
  <c r="F263" i="5"/>
  <c r="C263" i="5"/>
  <c r="J262" i="5"/>
  <c r="I262" i="5"/>
  <c r="G262" i="5"/>
  <c r="F262" i="5"/>
  <c r="C262" i="5"/>
  <c r="J261" i="5"/>
  <c r="I261" i="5"/>
  <c r="G261" i="5"/>
  <c r="F261" i="5"/>
  <c r="C261" i="5"/>
  <c r="J260" i="5"/>
  <c r="I260" i="5"/>
  <c r="G260" i="5"/>
  <c r="F260" i="5"/>
  <c r="C260" i="5"/>
  <c r="J259" i="5"/>
  <c r="I259" i="5"/>
  <c r="G259" i="5"/>
  <c r="F259" i="5"/>
  <c r="C259" i="5"/>
  <c r="J258" i="5"/>
  <c r="I258" i="5"/>
  <c r="G258" i="5"/>
  <c r="F258" i="5"/>
  <c r="C258" i="5"/>
  <c r="J257" i="5"/>
  <c r="I257" i="5"/>
  <c r="G257" i="5"/>
  <c r="F257" i="5"/>
  <c r="C257" i="5"/>
  <c r="J256" i="5"/>
  <c r="I256" i="5"/>
  <c r="G256" i="5"/>
  <c r="F256" i="5"/>
  <c r="C256" i="5"/>
  <c r="J255" i="5"/>
  <c r="I255" i="5"/>
  <c r="G255" i="5"/>
  <c r="F255" i="5"/>
  <c r="C255" i="5"/>
  <c r="J254" i="5"/>
  <c r="I254" i="5"/>
  <c r="G254" i="5"/>
  <c r="F254" i="5"/>
  <c r="C254" i="5"/>
  <c r="J253" i="5"/>
  <c r="I253" i="5"/>
  <c r="G253" i="5"/>
  <c r="F253" i="5"/>
  <c r="C253" i="5"/>
  <c r="J252" i="5"/>
  <c r="I252" i="5"/>
  <c r="G252" i="5"/>
  <c r="F252" i="5"/>
  <c r="C252" i="5"/>
  <c r="J251" i="5"/>
  <c r="I251" i="5"/>
  <c r="G251" i="5"/>
  <c r="F251" i="5"/>
  <c r="C251" i="5"/>
  <c r="J250" i="5"/>
  <c r="I250" i="5"/>
  <c r="G250" i="5"/>
  <c r="F250" i="5"/>
  <c r="C250" i="5"/>
  <c r="J249" i="5"/>
  <c r="I249" i="5"/>
  <c r="G249" i="5"/>
  <c r="F249" i="5"/>
  <c r="C249" i="5"/>
  <c r="J248" i="5"/>
  <c r="I248" i="5"/>
  <c r="G248" i="5"/>
  <c r="F248" i="5"/>
  <c r="C248" i="5"/>
  <c r="J247" i="5"/>
  <c r="I247" i="5"/>
  <c r="G247" i="5"/>
  <c r="F247" i="5"/>
  <c r="C247" i="5"/>
  <c r="J246" i="5"/>
  <c r="I246" i="5"/>
  <c r="G246" i="5"/>
  <c r="F246" i="5"/>
  <c r="C246" i="5"/>
  <c r="J245" i="5"/>
  <c r="I245" i="5"/>
  <c r="G245" i="5"/>
  <c r="F245" i="5"/>
  <c r="C245" i="5"/>
  <c r="J244" i="5"/>
  <c r="I244" i="5"/>
  <c r="G244" i="5"/>
  <c r="F244" i="5"/>
  <c r="C244" i="5"/>
  <c r="J243" i="5"/>
  <c r="I243" i="5"/>
  <c r="G243" i="5"/>
  <c r="F243" i="5"/>
  <c r="C243" i="5"/>
  <c r="J242" i="5"/>
  <c r="I242" i="5"/>
  <c r="G242" i="5"/>
  <c r="F242" i="5"/>
  <c r="C242" i="5"/>
  <c r="J241" i="5"/>
  <c r="I241" i="5"/>
  <c r="G241" i="5"/>
  <c r="F241" i="5"/>
  <c r="C241" i="5"/>
  <c r="J240" i="5"/>
  <c r="I240" i="5"/>
  <c r="G240" i="5"/>
  <c r="F240" i="5"/>
  <c r="C240" i="5"/>
  <c r="J239" i="5"/>
  <c r="I239" i="5"/>
  <c r="G239" i="5"/>
  <c r="F239" i="5"/>
  <c r="C239" i="5"/>
  <c r="J238" i="5"/>
  <c r="I238" i="5"/>
  <c r="G238" i="5"/>
  <c r="F238" i="5"/>
  <c r="C238" i="5"/>
  <c r="J237" i="5"/>
  <c r="I237" i="5"/>
  <c r="G237" i="5"/>
  <c r="F237" i="5"/>
  <c r="C237" i="5"/>
  <c r="J236" i="5"/>
  <c r="I236" i="5"/>
  <c r="G236" i="5"/>
  <c r="F236" i="5"/>
  <c r="C236" i="5"/>
  <c r="J235" i="5"/>
  <c r="I235" i="5"/>
  <c r="G235" i="5"/>
  <c r="F235" i="5"/>
  <c r="C235" i="5"/>
  <c r="J234" i="5"/>
  <c r="I234" i="5"/>
  <c r="G234" i="5"/>
  <c r="F234" i="5"/>
  <c r="C234" i="5"/>
  <c r="J233" i="5"/>
  <c r="I233" i="5"/>
  <c r="G233" i="5"/>
  <c r="F233" i="5"/>
  <c r="C233" i="5"/>
  <c r="J232" i="5"/>
  <c r="I232" i="5"/>
  <c r="G232" i="5"/>
  <c r="F232" i="5"/>
  <c r="C232" i="5"/>
  <c r="J231" i="5"/>
  <c r="I231" i="5"/>
  <c r="G231" i="5"/>
  <c r="F231" i="5"/>
  <c r="C231" i="5"/>
  <c r="J230" i="5"/>
  <c r="I230" i="5"/>
  <c r="G230" i="5"/>
  <c r="F230" i="5"/>
  <c r="C230" i="5"/>
  <c r="J229" i="5"/>
  <c r="I229" i="5"/>
  <c r="G229" i="5"/>
  <c r="F229" i="5"/>
  <c r="C229" i="5"/>
  <c r="J228" i="5"/>
  <c r="I228" i="5"/>
  <c r="G228" i="5"/>
  <c r="F228" i="5"/>
  <c r="C228" i="5"/>
  <c r="J227" i="5"/>
  <c r="I227" i="5"/>
  <c r="G227" i="5"/>
  <c r="F227" i="5"/>
  <c r="C227" i="5"/>
  <c r="J226" i="5"/>
  <c r="I226" i="5"/>
  <c r="G226" i="5"/>
  <c r="F226" i="5"/>
  <c r="C226" i="5"/>
  <c r="J225" i="5"/>
  <c r="I225" i="5"/>
  <c r="G225" i="5"/>
  <c r="F225" i="5"/>
  <c r="C225" i="5"/>
  <c r="J224" i="5"/>
  <c r="I224" i="5"/>
  <c r="G224" i="5"/>
  <c r="F224" i="5"/>
  <c r="C224" i="5"/>
  <c r="J223" i="5"/>
  <c r="I223" i="5"/>
  <c r="G223" i="5"/>
  <c r="F223" i="5"/>
  <c r="C223" i="5"/>
  <c r="J222" i="5"/>
  <c r="I222" i="5"/>
  <c r="G222" i="5"/>
  <c r="F222" i="5"/>
  <c r="C222" i="5"/>
  <c r="J221" i="5"/>
  <c r="I221" i="5"/>
  <c r="G221" i="5"/>
  <c r="F221" i="5"/>
  <c r="C221" i="5"/>
  <c r="J220" i="5"/>
  <c r="I220" i="5"/>
  <c r="G220" i="5"/>
  <c r="F220" i="5"/>
  <c r="C220" i="5"/>
  <c r="J219" i="5"/>
  <c r="I219" i="5"/>
  <c r="G219" i="5"/>
  <c r="F219" i="5"/>
  <c r="C219" i="5"/>
  <c r="J218" i="5"/>
  <c r="I218" i="5"/>
  <c r="G218" i="5"/>
  <c r="F218" i="5"/>
  <c r="C218" i="5"/>
  <c r="J217" i="5"/>
  <c r="I217" i="5"/>
  <c r="G217" i="5"/>
  <c r="F217" i="5"/>
  <c r="C217" i="5"/>
  <c r="J216" i="5"/>
  <c r="I216" i="5"/>
  <c r="G216" i="5"/>
  <c r="F216" i="5"/>
  <c r="C216" i="5"/>
  <c r="J215" i="5"/>
  <c r="I215" i="5"/>
  <c r="G215" i="5"/>
  <c r="F215" i="5"/>
  <c r="C215" i="5"/>
  <c r="J214" i="5"/>
  <c r="I214" i="5"/>
  <c r="G214" i="5"/>
  <c r="F214" i="5"/>
  <c r="C214" i="5"/>
  <c r="J213" i="5"/>
  <c r="I213" i="5"/>
  <c r="G213" i="5"/>
  <c r="F213" i="5"/>
  <c r="C213" i="5"/>
  <c r="J212" i="5"/>
  <c r="I212" i="5"/>
  <c r="G212" i="5"/>
  <c r="F212" i="5"/>
  <c r="C212" i="5"/>
  <c r="J211" i="5"/>
  <c r="I211" i="5"/>
  <c r="G211" i="5"/>
  <c r="F211" i="5"/>
  <c r="C211" i="5"/>
  <c r="J210" i="5"/>
  <c r="I210" i="5"/>
  <c r="G210" i="5"/>
  <c r="F210" i="5"/>
  <c r="C210" i="5"/>
  <c r="J209" i="5"/>
  <c r="I209" i="5"/>
  <c r="G209" i="5"/>
  <c r="F209" i="5"/>
  <c r="C209" i="5"/>
  <c r="J208" i="5"/>
  <c r="I208" i="5"/>
  <c r="G208" i="5"/>
  <c r="F208" i="5"/>
  <c r="C208" i="5"/>
  <c r="J207" i="5"/>
  <c r="I207" i="5"/>
  <c r="G207" i="5"/>
  <c r="F207" i="5"/>
  <c r="C207" i="5"/>
  <c r="J206" i="5"/>
  <c r="I206" i="5"/>
  <c r="G206" i="5"/>
  <c r="F206" i="5"/>
  <c r="C206" i="5"/>
  <c r="J205" i="5"/>
  <c r="I205" i="5"/>
  <c r="G205" i="5"/>
  <c r="F205" i="5"/>
  <c r="C205" i="5"/>
  <c r="J204" i="5"/>
  <c r="I204" i="5"/>
  <c r="G204" i="5"/>
  <c r="F204" i="5"/>
  <c r="C204" i="5"/>
  <c r="J203" i="5"/>
  <c r="I203" i="5"/>
  <c r="G203" i="5"/>
  <c r="F203" i="5"/>
  <c r="C203" i="5"/>
  <c r="J202" i="5"/>
  <c r="I202" i="5"/>
  <c r="G202" i="5"/>
  <c r="F202" i="5"/>
  <c r="C202" i="5"/>
  <c r="J201" i="5"/>
  <c r="I201" i="5"/>
  <c r="G201" i="5"/>
  <c r="F201" i="5"/>
  <c r="C201" i="5"/>
  <c r="J200" i="5"/>
  <c r="I200" i="5"/>
  <c r="G200" i="5"/>
  <c r="F200" i="5"/>
  <c r="C200" i="5"/>
  <c r="J199" i="5"/>
  <c r="I199" i="5"/>
  <c r="G199" i="5"/>
  <c r="F199" i="5"/>
  <c r="C199" i="5"/>
  <c r="J198" i="5"/>
  <c r="I198" i="5"/>
  <c r="G198" i="5"/>
  <c r="F198" i="5"/>
  <c r="C198" i="5"/>
  <c r="J197" i="5"/>
  <c r="I197" i="5"/>
  <c r="G197" i="5"/>
  <c r="F197" i="5"/>
  <c r="C197" i="5"/>
  <c r="J196" i="5"/>
  <c r="I196" i="5"/>
  <c r="G196" i="5"/>
  <c r="F196" i="5"/>
  <c r="C196" i="5"/>
  <c r="J195" i="5"/>
  <c r="I195" i="5"/>
  <c r="G195" i="5"/>
  <c r="F195" i="5"/>
  <c r="C195" i="5"/>
  <c r="J194" i="5"/>
  <c r="I194" i="5"/>
  <c r="G194" i="5"/>
  <c r="F194" i="5"/>
  <c r="C194" i="5"/>
  <c r="J193" i="5"/>
  <c r="I193" i="5"/>
  <c r="G193" i="5"/>
  <c r="F193" i="5"/>
  <c r="C193" i="5"/>
  <c r="J192" i="5"/>
  <c r="I192" i="5"/>
  <c r="G192" i="5"/>
  <c r="F192" i="5"/>
  <c r="C192" i="5"/>
  <c r="J191" i="5"/>
  <c r="I191" i="5"/>
  <c r="G191" i="5"/>
  <c r="F191" i="5"/>
  <c r="C191" i="5"/>
  <c r="J190" i="5"/>
  <c r="I190" i="5"/>
  <c r="G190" i="5"/>
  <c r="F190" i="5"/>
  <c r="C190" i="5"/>
  <c r="J189" i="5"/>
  <c r="I189" i="5"/>
  <c r="G189" i="5"/>
  <c r="F189" i="5"/>
  <c r="C189" i="5"/>
  <c r="J188" i="5"/>
  <c r="I188" i="5"/>
  <c r="G188" i="5"/>
  <c r="F188" i="5"/>
  <c r="C188" i="5"/>
  <c r="J187" i="5"/>
  <c r="I187" i="5"/>
  <c r="G187" i="5"/>
  <c r="F187" i="5"/>
  <c r="C187" i="5"/>
  <c r="J186" i="5"/>
  <c r="I186" i="5"/>
  <c r="G186" i="5"/>
  <c r="F186" i="5"/>
  <c r="C186" i="5"/>
  <c r="J185" i="5"/>
  <c r="I185" i="5"/>
  <c r="G185" i="5"/>
  <c r="F185" i="5"/>
  <c r="C185" i="5"/>
  <c r="J184" i="5"/>
  <c r="I184" i="5"/>
  <c r="G184" i="5"/>
  <c r="F184" i="5"/>
  <c r="C184" i="5"/>
  <c r="J183" i="5"/>
  <c r="I183" i="5"/>
  <c r="G183" i="5"/>
  <c r="F183" i="5"/>
  <c r="C183" i="5"/>
  <c r="J182" i="5"/>
  <c r="I182" i="5"/>
  <c r="G182" i="5"/>
  <c r="F182" i="5"/>
  <c r="C182" i="5"/>
  <c r="J181" i="5"/>
  <c r="I181" i="5"/>
  <c r="G181" i="5"/>
  <c r="F181" i="5"/>
  <c r="C181" i="5"/>
  <c r="J180" i="5"/>
  <c r="I180" i="5"/>
  <c r="G180" i="5"/>
  <c r="F180" i="5"/>
  <c r="C180" i="5"/>
  <c r="J179" i="5"/>
  <c r="I179" i="5"/>
  <c r="G179" i="5"/>
  <c r="F179" i="5"/>
  <c r="C179" i="5"/>
  <c r="J178" i="5"/>
  <c r="I178" i="5"/>
  <c r="G178" i="5"/>
  <c r="F178" i="5"/>
  <c r="C178" i="5"/>
  <c r="J177" i="5"/>
  <c r="I177" i="5"/>
  <c r="G177" i="5"/>
  <c r="F177" i="5"/>
  <c r="C177" i="5"/>
  <c r="J176" i="5"/>
  <c r="I176" i="5"/>
  <c r="G176" i="5"/>
  <c r="F176" i="5"/>
  <c r="C176" i="5"/>
  <c r="J175" i="5"/>
  <c r="I175" i="5"/>
  <c r="G175" i="5"/>
  <c r="F175" i="5"/>
  <c r="C175" i="5"/>
  <c r="J174" i="5"/>
  <c r="I174" i="5"/>
  <c r="G174" i="5"/>
  <c r="F174" i="5"/>
  <c r="C174" i="5"/>
  <c r="J173" i="5"/>
  <c r="I173" i="5"/>
  <c r="G173" i="5"/>
  <c r="F173" i="5"/>
  <c r="C173" i="5"/>
  <c r="J172" i="5"/>
  <c r="I172" i="5"/>
  <c r="G172" i="5"/>
  <c r="F172" i="5"/>
  <c r="C172" i="5"/>
  <c r="J171" i="5"/>
  <c r="I171" i="5"/>
  <c r="G171" i="5"/>
  <c r="F171" i="5"/>
  <c r="C171" i="5"/>
  <c r="J170" i="5"/>
  <c r="I170" i="5"/>
  <c r="G170" i="5"/>
  <c r="F170" i="5"/>
  <c r="C170" i="5"/>
  <c r="J169" i="5"/>
  <c r="I169" i="5"/>
  <c r="G169" i="5"/>
  <c r="F169" i="5"/>
  <c r="C169" i="5"/>
  <c r="J168" i="5"/>
  <c r="I168" i="5"/>
  <c r="G168" i="5"/>
  <c r="F168" i="5"/>
  <c r="C168" i="5"/>
  <c r="J167" i="5"/>
  <c r="I167" i="5"/>
  <c r="G167" i="5"/>
  <c r="F167" i="5"/>
  <c r="C167" i="5"/>
  <c r="J166" i="5"/>
  <c r="I166" i="5"/>
  <c r="G166" i="5"/>
  <c r="F166" i="5"/>
  <c r="C166" i="5"/>
  <c r="J165" i="5"/>
  <c r="I165" i="5"/>
  <c r="G165" i="5"/>
  <c r="F165" i="5"/>
  <c r="C165" i="5"/>
  <c r="J164" i="5"/>
  <c r="I164" i="5"/>
  <c r="G164" i="5"/>
  <c r="F164" i="5"/>
  <c r="C164" i="5"/>
  <c r="J163" i="5"/>
  <c r="I163" i="5"/>
  <c r="G163" i="5"/>
  <c r="F163" i="5"/>
  <c r="C163" i="5"/>
  <c r="J162" i="5"/>
  <c r="I162" i="5"/>
  <c r="G162" i="5"/>
  <c r="F162" i="5"/>
  <c r="C162" i="5"/>
  <c r="J161" i="5"/>
  <c r="I161" i="5"/>
  <c r="G161" i="5"/>
  <c r="F161" i="5"/>
  <c r="C161" i="5"/>
  <c r="J160" i="5"/>
  <c r="I160" i="5"/>
  <c r="G160" i="5"/>
  <c r="F160" i="5"/>
  <c r="C160" i="5"/>
  <c r="J159" i="5"/>
  <c r="I159" i="5"/>
  <c r="G159" i="5"/>
  <c r="F159" i="5"/>
  <c r="C159" i="5"/>
  <c r="J158" i="5"/>
  <c r="I158" i="5"/>
  <c r="G158" i="5"/>
  <c r="F158" i="5"/>
  <c r="C158" i="5"/>
  <c r="J157" i="5"/>
  <c r="I157" i="5"/>
  <c r="G157" i="5"/>
  <c r="F157" i="5"/>
  <c r="C157" i="5"/>
  <c r="J156" i="5"/>
  <c r="I156" i="5"/>
  <c r="G156" i="5"/>
  <c r="F156" i="5"/>
  <c r="C156" i="5"/>
  <c r="J155" i="5"/>
  <c r="I155" i="5"/>
  <c r="G155" i="5"/>
  <c r="F155" i="5"/>
  <c r="C155" i="5"/>
  <c r="J154" i="5"/>
  <c r="I154" i="5"/>
  <c r="G154" i="5"/>
  <c r="F154" i="5"/>
  <c r="C154" i="5"/>
  <c r="J153" i="5"/>
  <c r="I153" i="5"/>
  <c r="G153" i="5"/>
  <c r="F153" i="5"/>
  <c r="C153" i="5"/>
  <c r="J152" i="5"/>
  <c r="I152" i="5"/>
  <c r="G152" i="5"/>
  <c r="F152" i="5"/>
  <c r="C152" i="5"/>
  <c r="J151" i="5"/>
  <c r="I151" i="5"/>
  <c r="G151" i="5"/>
  <c r="F151" i="5"/>
  <c r="C151" i="5"/>
  <c r="J150" i="5"/>
  <c r="I150" i="5"/>
  <c r="G150" i="5"/>
  <c r="F150" i="5"/>
  <c r="C150" i="5"/>
  <c r="J149" i="5"/>
  <c r="I149" i="5"/>
  <c r="G149" i="5"/>
  <c r="F149" i="5"/>
  <c r="C149" i="5"/>
  <c r="J148" i="5"/>
  <c r="I148" i="5"/>
  <c r="G148" i="5"/>
  <c r="F148" i="5"/>
  <c r="C148" i="5"/>
  <c r="J147" i="5"/>
  <c r="I147" i="5"/>
  <c r="G147" i="5"/>
  <c r="F147" i="5"/>
  <c r="C147" i="5"/>
  <c r="J146" i="5"/>
  <c r="I146" i="5"/>
  <c r="G146" i="5"/>
  <c r="F146" i="5"/>
  <c r="C146" i="5"/>
  <c r="J145" i="5"/>
  <c r="I145" i="5"/>
  <c r="G145" i="5"/>
  <c r="F145" i="5"/>
  <c r="C145" i="5"/>
  <c r="J144" i="5"/>
  <c r="I144" i="5"/>
  <c r="G144" i="5"/>
  <c r="F144" i="5"/>
  <c r="C144" i="5"/>
  <c r="J143" i="5"/>
  <c r="I143" i="5"/>
  <c r="G143" i="5"/>
  <c r="F143" i="5"/>
  <c r="C143" i="5"/>
  <c r="J142" i="5"/>
  <c r="I142" i="5"/>
  <c r="G142" i="5"/>
  <c r="F142" i="5"/>
  <c r="C142" i="5"/>
  <c r="J141" i="5"/>
  <c r="I141" i="5"/>
  <c r="G141" i="5"/>
  <c r="F141" i="5"/>
  <c r="C141" i="5"/>
  <c r="J140" i="5"/>
  <c r="I140" i="5"/>
  <c r="G140" i="5"/>
  <c r="F140" i="5"/>
  <c r="C140" i="5"/>
  <c r="J139" i="5"/>
  <c r="I139" i="5"/>
  <c r="G139" i="5"/>
  <c r="F139" i="5"/>
  <c r="C139" i="5"/>
  <c r="J138" i="5"/>
  <c r="I138" i="5"/>
  <c r="G138" i="5"/>
  <c r="F138" i="5"/>
  <c r="C138" i="5"/>
  <c r="J137" i="5"/>
  <c r="I137" i="5"/>
  <c r="G137" i="5"/>
  <c r="F137" i="5"/>
  <c r="C137" i="5"/>
  <c r="J136" i="5"/>
  <c r="I136" i="5"/>
  <c r="G136" i="5"/>
  <c r="F136" i="5"/>
  <c r="C136" i="5"/>
  <c r="J135" i="5"/>
  <c r="I135" i="5"/>
  <c r="G135" i="5"/>
  <c r="F135" i="5"/>
  <c r="C135" i="5"/>
  <c r="J134" i="5"/>
  <c r="I134" i="5"/>
  <c r="G134" i="5"/>
  <c r="F134" i="5"/>
  <c r="C134" i="5"/>
  <c r="J133" i="5"/>
  <c r="I133" i="5"/>
  <c r="G133" i="5"/>
  <c r="F133" i="5"/>
  <c r="C133" i="5"/>
  <c r="J132" i="5"/>
  <c r="I132" i="5"/>
  <c r="G132" i="5"/>
  <c r="F132" i="5"/>
  <c r="C132" i="5"/>
  <c r="J131" i="5"/>
  <c r="I131" i="5"/>
  <c r="G131" i="5"/>
  <c r="F131" i="5"/>
  <c r="C131" i="5"/>
  <c r="J130" i="5"/>
  <c r="I130" i="5"/>
  <c r="G130" i="5"/>
  <c r="F130" i="5"/>
  <c r="C130" i="5"/>
  <c r="J129" i="5"/>
  <c r="I129" i="5"/>
  <c r="G129" i="5"/>
  <c r="F129" i="5"/>
  <c r="C129" i="5"/>
  <c r="J128" i="5"/>
  <c r="I128" i="5"/>
  <c r="G128" i="5"/>
  <c r="F128" i="5"/>
  <c r="C128" i="5"/>
  <c r="J127" i="5"/>
  <c r="I127" i="5"/>
  <c r="G127" i="5"/>
  <c r="F127" i="5"/>
  <c r="C127" i="5"/>
  <c r="J126" i="5"/>
  <c r="I126" i="5"/>
  <c r="G126" i="5"/>
  <c r="F126" i="5"/>
  <c r="C126" i="5"/>
  <c r="J125" i="5"/>
  <c r="I125" i="5"/>
  <c r="G125" i="5"/>
  <c r="F125" i="5"/>
  <c r="C125" i="5"/>
  <c r="J124" i="5"/>
  <c r="I124" i="5"/>
  <c r="G124" i="5"/>
  <c r="F124" i="5"/>
  <c r="C124" i="5"/>
  <c r="J123" i="5"/>
  <c r="I123" i="5"/>
  <c r="G123" i="5"/>
  <c r="F123" i="5"/>
  <c r="C123" i="5"/>
  <c r="J122" i="5"/>
  <c r="I122" i="5"/>
  <c r="G122" i="5"/>
  <c r="F122" i="5"/>
  <c r="C122" i="5"/>
  <c r="J121" i="5"/>
  <c r="I121" i="5"/>
  <c r="G121" i="5"/>
  <c r="F121" i="5"/>
  <c r="C121" i="5"/>
  <c r="J120" i="5"/>
  <c r="I120" i="5"/>
  <c r="G120" i="5"/>
  <c r="F120" i="5"/>
  <c r="C120" i="5"/>
  <c r="J119" i="5"/>
  <c r="I119" i="5"/>
  <c r="G119" i="5"/>
  <c r="F119" i="5"/>
  <c r="C119" i="5"/>
  <c r="J118" i="5"/>
  <c r="I118" i="5"/>
  <c r="G118" i="5"/>
  <c r="F118" i="5"/>
  <c r="C118" i="5"/>
  <c r="J117" i="5"/>
  <c r="I117" i="5"/>
  <c r="G117" i="5"/>
  <c r="F117" i="5"/>
  <c r="C117" i="5"/>
  <c r="J116" i="5"/>
  <c r="I116" i="5"/>
  <c r="G116" i="5"/>
  <c r="F116" i="5"/>
  <c r="C116" i="5"/>
  <c r="J115" i="5"/>
  <c r="I115" i="5"/>
  <c r="G115" i="5"/>
  <c r="F115" i="5"/>
  <c r="C115" i="5"/>
  <c r="J114" i="5"/>
  <c r="I114" i="5"/>
  <c r="G114" i="5"/>
  <c r="F114" i="5"/>
  <c r="C114" i="5"/>
  <c r="J113" i="5"/>
  <c r="I113" i="5"/>
  <c r="G113" i="5"/>
  <c r="F113" i="5"/>
  <c r="C113" i="5"/>
  <c r="J112" i="5"/>
  <c r="I112" i="5"/>
  <c r="G112" i="5"/>
  <c r="F112" i="5"/>
  <c r="C112" i="5"/>
  <c r="J111" i="5"/>
  <c r="I111" i="5"/>
  <c r="G111" i="5"/>
  <c r="F111" i="5"/>
  <c r="C111" i="5"/>
  <c r="J110" i="5"/>
  <c r="I110" i="5"/>
  <c r="G110" i="5"/>
  <c r="F110" i="5"/>
  <c r="C110" i="5"/>
  <c r="J109" i="5"/>
  <c r="I109" i="5"/>
  <c r="G109" i="5"/>
  <c r="F109" i="5"/>
  <c r="C109" i="5"/>
  <c r="J108" i="5"/>
  <c r="I108" i="5"/>
  <c r="G108" i="5"/>
  <c r="F108" i="5"/>
  <c r="C108" i="5"/>
  <c r="J107" i="5"/>
  <c r="I107" i="5"/>
  <c r="G107" i="5"/>
  <c r="F107" i="5"/>
  <c r="C107" i="5"/>
  <c r="J106" i="5"/>
  <c r="I106" i="5"/>
  <c r="G106" i="5"/>
  <c r="F106" i="5"/>
  <c r="C106" i="5"/>
  <c r="J105" i="5"/>
  <c r="I105" i="5"/>
  <c r="G105" i="5"/>
  <c r="F105" i="5"/>
  <c r="C105" i="5"/>
  <c r="J104" i="5"/>
  <c r="I104" i="5"/>
  <c r="G104" i="5"/>
  <c r="F104" i="5"/>
  <c r="C104" i="5"/>
  <c r="J103" i="5"/>
  <c r="I103" i="5"/>
  <c r="G103" i="5"/>
  <c r="F103" i="5"/>
  <c r="C103" i="5"/>
  <c r="J102" i="5"/>
  <c r="I102" i="5"/>
  <c r="G102" i="5"/>
  <c r="F102" i="5"/>
  <c r="C102" i="5"/>
  <c r="J101" i="5"/>
  <c r="I101" i="5"/>
  <c r="G101" i="5"/>
  <c r="F101" i="5"/>
  <c r="C101" i="5"/>
  <c r="J100" i="5"/>
  <c r="I100" i="5"/>
  <c r="G100" i="5"/>
  <c r="F100" i="5"/>
  <c r="C100" i="5"/>
  <c r="J99" i="5"/>
  <c r="I99" i="5"/>
  <c r="G99" i="5"/>
  <c r="F99" i="5"/>
  <c r="C99" i="5"/>
  <c r="J98" i="5"/>
  <c r="I98" i="5"/>
  <c r="G98" i="5"/>
  <c r="F98" i="5"/>
  <c r="C98" i="5"/>
  <c r="J97" i="5"/>
  <c r="I97" i="5"/>
  <c r="G97" i="5"/>
  <c r="F97" i="5"/>
  <c r="C97" i="5"/>
  <c r="J96" i="5"/>
  <c r="I96" i="5"/>
  <c r="G96" i="5"/>
  <c r="F96" i="5"/>
  <c r="C96" i="5"/>
  <c r="J95" i="5"/>
  <c r="I95" i="5"/>
  <c r="G95" i="5"/>
  <c r="F95" i="5"/>
  <c r="C95" i="5"/>
  <c r="J94" i="5"/>
  <c r="I94" i="5"/>
  <c r="G94" i="5"/>
  <c r="F94" i="5"/>
  <c r="C94" i="5"/>
  <c r="J93" i="5"/>
  <c r="I93" i="5"/>
  <c r="G93" i="5"/>
  <c r="F93" i="5"/>
  <c r="C93" i="5"/>
  <c r="J92" i="5"/>
  <c r="I92" i="5"/>
  <c r="G92" i="5"/>
  <c r="F92" i="5"/>
  <c r="C92" i="5"/>
  <c r="J91" i="5"/>
  <c r="I91" i="5"/>
  <c r="G91" i="5"/>
  <c r="F91" i="5"/>
  <c r="C91" i="5"/>
  <c r="J90" i="5"/>
  <c r="I90" i="5"/>
  <c r="G90" i="5"/>
  <c r="F90" i="5"/>
  <c r="C90" i="5"/>
  <c r="J89" i="5"/>
  <c r="I89" i="5"/>
  <c r="G89" i="5"/>
  <c r="F89" i="5"/>
  <c r="C89" i="5"/>
  <c r="J88" i="5"/>
  <c r="I88" i="5"/>
  <c r="G88" i="5"/>
  <c r="F88" i="5"/>
  <c r="C88" i="5"/>
  <c r="J87" i="5"/>
  <c r="I87" i="5"/>
  <c r="G87" i="5"/>
  <c r="F87" i="5"/>
  <c r="C87" i="5"/>
  <c r="J86" i="5"/>
  <c r="I86" i="5"/>
  <c r="G86" i="5"/>
  <c r="F86" i="5"/>
  <c r="C86" i="5"/>
  <c r="J85" i="5"/>
  <c r="I85" i="5"/>
  <c r="G85" i="5"/>
  <c r="F85" i="5"/>
  <c r="C85" i="5"/>
  <c r="J84" i="5"/>
  <c r="I84" i="5"/>
  <c r="G84" i="5"/>
  <c r="F84" i="5"/>
  <c r="C84" i="5"/>
  <c r="J83" i="5"/>
  <c r="I83" i="5"/>
  <c r="G83" i="5"/>
  <c r="F83" i="5"/>
  <c r="C83" i="5"/>
  <c r="J82" i="5"/>
  <c r="I82" i="5"/>
  <c r="G82" i="5"/>
  <c r="F82" i="5"/>
  <c r="C82" i="5"/>
  <c r="J81" i="5"/>
  <c r="I81" i="5"/>
  <c r="G81" i="5"/>
  <c r="F81" i="5"/>
  <c r="C81" i="5"/>
  <c r="J80" i="5"/>
  <c r="I80" i="5"/>
  <c r="G80" i="5"/>
  <c r="F80" i="5"/>
  <c r="C80" i="5"/>
  <c r="J79" i="5"/>
  <c r="I79" i="5"/>
  <c r="G79" i="5"/>
  <c r="F79" i="5"/>
  <c r="C79" i="5"/>
  <c r="J78" i="5"/>
  <c r="I78" i="5"/>
  <c r="G78" i="5"/>
  <c r="F78" i="5"/>
  <c r="C78" i="5"/>
  <c r="J77" i="5"/>
  <c r="I77" i="5"/>
  <c r="G77" i="5"/>
  <c r="F77" i="5"/>
  <c r="C77" i="5"/>
  <c r="J76" i="5"/>
  <c r="I76" i="5"/>
  <c r="G76" i="5"/>
  <c r="F76" i="5"/>
  <c r="C76" i="5"/>
  <c r="J75" i="5"/>
  <c r="I75" i="5"/>
  <c r="G75" i="5"/>
  <c r="F75" i="5"/>
  <c r="C75" i="5"/>
  <c r="J74" i="5"/>
  <c r="I74" i="5"/>
  <c r="G74" i="5"/>
  <c r="F74" i="5"/>
  <c r="C74" i="5"/>
  <c r="J73" i="5"/>
  <c r="I73" i="5"/>
  <c r="G73" i="5"/>
  <c r="F73" i="5"/>
  <c r="C73" i="5"/>
  <c r="J72" i="5"/>
  <c r="I72" i="5"/>
  <c r="G72" i="5"/>
  <c r="F72" i="5"/>
  <c r="C72" i="5"/>
  <c r="J71" i="5"/>
  <c r="I71" i="5"/>
  <c r="G71" i="5"/>
  <c r="F71" i="5"/>
  <c r="C71" i="5"/>
  <c r="J70" i="5"/>
  <c r="I70" i="5"/>
  <c r="G70" i="5"/>
  <c r="F70" i="5"/>
  <c r="C70" i="5"/>
  <c r="J69" i="5"/>
  <c r="I69" i="5"/>
  <c r="G69" i="5"/>
  <c r="F69" i="5"/>
  <c r="C69" i="5"/>
  <c r="J68" i="5"/>
  <c r="I68" i="5"/>
  <c r="G68" i="5"/>
  <c r="F68" i="5"/>
  <c r="C68" i="5"/>
  <c r="J67" i="5"/>
  <c r="I67" i="5"/>
  <c r="G67" i="5"/>
  <c r="F67" i="5"/>
  <c r="C67" i="5"/>
  <c r="J66" i="5"/>
  <c r="I66" i="5"/>
  <c r="G66" i="5"/>
  <c r="F66" i="5"/>
  <c r="C66" i="5"/>
  <c r="J65" i="5"/>
  <c r="I65" i="5"/>
  <c r="G65" i="5"/>
  <c r="F65" i="5"/>
  <c r="C65" i="5"/>
  <c r="J64" i="5"/>
  <c r="I64" i="5"/>
  <c r="G64" i="5"/>
  <c r="F64" i="5"/>
  <c r="C64" i="5"/>
  <c r="J63" i="5"/>
  <c r="I63" i="5"/>
  <c r="G63" i="5"/>
  <c r="F63" i="5"/>
  <c r="C63" i="5"/>
  <c r="J62" i="5"/>
  <c r="I62" i="5"/>
  <c r="G62" i="5"/>
  <c r="F62" i="5"/>
  <c r="C62" i="5"/>
  <c r="J61" i="5"/>
  <c r="I61" i="5"/>
  <c r="G61" i="5"/>
  <c r="F61" i="5"/>
  <c r="C61" i="5"/>
  <c r="J60" i="5"/>
  <c r="I60" i="5"/>
  <c r="G60" i="5"/>
  <c r="F60" i="5"/>
  <c r="C60" i="5"/>
  <c r="J59" i="5"/>
  <c r="I59" i="5"/>
  <c r="G59" i="5"/>
  <c r="F59" i="5"/>
  <c r="C59" i="5"/>
  <c r="J58" i="5"/>
  <c r="I58" i="5"/>
  <c r="G58" i="5"/>
  <c r="F58" i="5"/>
  <c r="C58" i="5"/>
  <c r="J57" i="5"/>
  <c r="I57" i="5"/>
  <c r="G57" i="5"/>
  <c r="F57" i="5"/>
  <c r="C57" i="5"/>
  <c r="J56" i="5"/>
  <c r="I56" i="5"/>
  <c r="G56" i="5"/>
  <c r="F56" i="5"/>
  <c r="C56" i="5"/>
  <c r="J55" i="5"/>
  <c r="I55" i="5"/>
  <c r="G55" i="5"/>
  <c r="F55" i="5"/>
  <c r="C55" i="5"/>
  <c r="J54" i="5"/>
  <c r="I54" i="5"/>
  <c r="G54" i="5"/>
  <c r="F54" i="5"/>
  <c r="C54" i="5"/>
  <c r="J53" i="5"/>
  <c r="I53" i="5"/>
  <c r="G53" i="5"/>
  <c r="F53" i="5"/>
  <c r="C53" i="5"/>
  <c r="J52" i="5"/>
  <c r="I52" i="5"/>
  <c r="G52" i="5"/>
  <c r="F52" i="5"/>
  <c r="C52" i="5"/>
  <c r="J51" i="5"/>
  <c r="I51" i="5"/>
  <c r="G51" i="5"/>
  <c r="F51" i="5"/>
  <c r="C51" i="5"/>
  <c r="J50" i="5"/>
  <c r="I50" i="5"/>
  <c r="G50" i="5"/>
  <c r="F50" i="5"/>
  <c r="C50" i="5"/>
  <c r="J49" i="5"/>
  <c r="I49" i="5"/>
  <c r="G49" i="5"/>
  <c r="F49" i="5"/>
  <c r="C49" i="5"/>
  <c r="J48" i="5"/>
  <c r="I48" i="5"/>
  <c r="G48" i="5"/>
  <c r="F48" i="5"/>
  <c r="C48" i="5"/>
  <c r="J47" i="5"/>
  <c r="I47" i="5"/>
  <c r="G47" i="5"/>
  <c r="F47" i="5"/>
  <c r="C47" i="5"/>
  <c r="J46" i="5"/>
  <c r="I46" i="5"/>
  <c r="G46" i="5"/>
  <c r="F46" i="5"/>
  <c r="C46" i="5"/>
  <c r="J45" i="5"/>
  <c r="I45" i="5"/>
  <c r="G45" i="5"/>
  <c r="F45" i="5"/>
  <c r="C45" i="5"/>
  <c r="J44" i="5"/>
  <c r="I44" i="5"/>
  <c r="G44" i="5"/>
  <c r="F44" i="5"/>
  <c r="C44" i="5"/>
  <c r="J43" i="5"/>
  <c r="I43" i="5"/>
  <c r="G43" i="5"/>
  <c r="F43" i="5"/>
  <c r="C43" i="5"/>
  <c r="J42" i="5"/>
  <c r="I42" i="5"/>
  <c r="G42" i="5"/>
  <c r="F42" i="5"/>
  <c r="C42" i="5"/>
  <c r="J41" i="5"/>
  <c r="I41" i="5"/>
  <c r="G41" i="5"/>
  <c r="F41" i="5"/>
  <c r="C41" i="5"/>
  <c r="J40" i="5"/>
  <c r="I40" i="5"/>
  <c r="G40" i="5"/>
  <c r="F40" i="5"/>
  <c r="C40" i="5"/>
  <c r="J39" i="5"/>
  <c r="I39" i="5"/>
  <c r="G39" i="5"/>
  <c r="F39" i="5"/>
  <c r="C39" i="5"/>
  <c r="J38" i="5"/>
  <c r="I38" i="5"/>
  <c r="G38" i="5"/>
  <c r="F38" i="5"/>
  <c r="C38" i="5"/>
  <c r="J37" i="5"/>
  <c r="I37" i="5"/>
  <c r="G37" i="5"/>
  <c r="F37" i="5"/>
  <c r="C37" i="5"/>
  <c r="J36" i="5"/>
  <c r="I36" i="5"/>
  <c r="G36" i="5"/>
  <c r="F36" i="5"/>
  <c r="C36" i="5"/>
  <c r="J35" i="5"/>
  <c r="I35" i="5"/>
  <c r="G35" i="5"/>
  <c r="F35" i="5"/>
  <c r="C35" i="5"/>
  <c r="J34" i="5"/>
  <c r="I34" i="5"/>
  <c r="G34" i="5"/>
  <c r="F34" i="5"/>
  <c r="C34" i="5"/>
  <c r="J33" i="5"/>
  <c r="I33" i="5"/>
  <c r="G33" i="5"/>
  <c r="F33" i="5"/>
  <c r="C33" i="5"/>
  <c r="J32" i="5"/>
  <c r="I32" i="5"/>
  <c r="G32" i="5"/>
  <c r="F32" i="5"/>
  <c r="C32" i="5"/>
  <c r="J31" i="5"/>
  <c r="I31" i="5"/>
  <c r="G31" i="5"/>
  <c r="F31" i="5"/>
  <c r="C31" i="5"/>
  <c r="J30" i="5"/>
  <c r="I30" i="5"/>
  <c r="G30" i="5"/>
  <c r="F30" i="5"/>
  <c r="C30" i="5"/>
  <c r="J29" i="5"/>
  <c r="I29" i="5"/>
  <c r="G29" i="5"/>
  <c r="F29" i="5"/>
  <c r="C29" i="5"/>
  <c r="J28" i="5"/>
  <c r="I28" i="5"/>
  <c r="G28" i="5"/>
  <c r="F28" i="5"/>
  <c r="C28" i="5"/>
  <c r="J27" i="5"/>
  <c r="I27" i="5"/>
  <c r="G27" i="5"/>
  <c r="F27" i="5"/>
  <c r="C27" i="5"/>
  <c r="J26" i="5"/>
  <c r="I26" i="5"/>
  <c r="G26" i="5"/>
  <c r="F26" i="5"/>
  <c r="C26" i="5"/>
  <c r="J25" i="5"/>
  <c r="I25" i="5"/>
  <c r="G25" i="5"/>
  <c r="F25" i="5"/>
  <c r="C25" i="5"/>
  <c r="J24" i="5"/>
  <c r="I24" i="5"/>
  <c r="G24" i="5"/>
  <c r="F24" i="5"/>
  <c r="C24" i="5"/>
  <c r="J23" i="5"/>
  <c r="I23" i="5"/>
  <c r="G23" i="5"/>
  <c r="F23" i="5"/>
  <c r="C23" i="5"/>
  <c r="J22" i="5"/>
  <c r="I22" i="5"/>
  <c r="G22" i="5"/>
  <c r="F22" i="5"/>
  <c r="C22" i="5"/>
  <c r="J21" i="5"/>
  <c r="I21" i="5"/>
  <c r="G21" i="5"/>
  <c r="F21" i="5"/>
  <c r="C21" i="5"/>
  <c r="J20" i="5"/>
  <c r="I20" i="5"/>
  <c r="G20" i="5"/>
  <c r="F20" i="5"/>
  <c r="C20" i="5"/>
  <c r="J19" i="5"/>
  <c r="I19" i="5"/>
  <c r="G19" i="5"/>
  <c r="F19" i="5"/>
  <c r="C19" i="5"/>
  <c r="J18" i="5"/>
  <c r="I18" i="5"/>
  <c r="G18" i="5"/>
  <c r="F18" i="5"/>
  <c r="C18" i="5"/>
  <c r="J17" i="5"/>
  <c r="I17" i="5"/>
  <c r="G17" i="5"/>
  <c r="F17" i="5"/>
  <c r="C17" i="5"/>
  <c r="J16" i="5"/>
  <c r="I16" i="5"/>
  <c r="G16" i="5"/>
  <c r="F16" i="5"/>
  <c r="C16" i="5"/>
  <c r="J15" i="5"/>
  <c r="I15" i="5"/>
  <c r="G15" i="5"/>
  <c r="F15" i="5"/>
  <c r="C15" i="5"/>
  <c r="J14" i="5"/>
  <c r="I14" i="5"/>
  <c r="G14" i="5"/>
  <c r="F14" i="5"/>
  <c r="C14" i="5"/>
  <c r="J13" i="5"/>
  <c r="I13" i="5"/>
  <c r="G13" i="5"/>
  <c r="F13" i="5"/>
  <c r="C13" i="5"/>
  <c r="J12" i="5"/>
  <c r="I12" i="5"/>
  <c r="G12" i="5"/>
  <c r="F12" i="5"/>
  <c r="C12" i="5"/>
  <c r="J11" i="5"/>
  <c r="I11" i="5"/>
  <c r="G11" i="5"/>
  <c r="F11" i="5"/>
  <c r="C11" i="5"/>
  <c r="I10" i="5"/>
  <c r="G10" i="5"/>
  <c r="F10" i="5"/>
  <c r="C10" i="5"/>
  <c r="I9" i="5"/>
  <c r="G9" i="5"/>
  <c r="F9" i="5"/>
  <c r="C9" i="5"/>
  <c r="I8" i="5"/>
  <c r="G8" i="5"/>
  <c r="F8" i="5"/>
  <c r="C8" i="5"/>
  <c r="I7" i="5"/>
  <c r="G7" i="5"/>
  <c r="F7" i="5"/>
  <c r="C7" i="5"/>
  <c r="I6" i="5"/>
  <c r="G6" i="5"/>
  <c r="F6" i="5"/>
  <c r="C6" i="5"/>
  <c r="I5" i="5"/>
  <c r="G5" i="5"/>
  <c r="F5" i="5"/>
  <c r="C5" i="5"/>
  <c r="O26" i="4"/>
  <c r="I26" i="4"/>
  <c r="H26" i="4"/>
  <c r="G26" i="4"/>
  <c r="E26" i="4"/>
  <c r="B26" i="4"/>
  <c r="A26" i="4"/>
  <c r="O25" i="4"/>
  <c r="I25" i="4"/>
  <c r="H25" i="4"/>
  <c r="G25" i="4"/>
  <c r="E25" i="4"/>
  <c r="B25" i="4"/>
  <c r="A25" i="4"/>
  <c r="O24" i="4"/>
  <c r="I24" i="4"/>
  <c r="H24" i="4"/>
  <c r="G24" i="4"/>
  <c r="E24" i="4"/>
  <c r="B24" i="4"/>
  <c r="A24" i="4"/>
  <c r="O23" i="4"/>
  <c r="I23" i="4"/>
  <c r="H23" i="4"/>
  <c r="G23" i="4"/>
  <c r="E23" i="4"/>
  <c r="B23" i="4"/>
  <c r="A23" i="4"/>
  <c r="O22" i="4"/>
  <c r="I22" i="4"/>
  <c r="H22" i="4"/>
  <c r="G22" i="4"/>
  <c r="E22" i="4"/>
  <c r="B22" i="4"/>
  <c r="A22" i="4"/>
  <c r="O21" i="4"/>
  <c r="I21" i="4"/>
  <c r="H21" i="4"/>
  <c r="G21" i="4"/>
  <c r="E21" i="4"/>
  <c r="B21" i="4"/>
  <c r="A21" i="4"/>
  <c r="O20" i="4"/>
  <c r="I20" i="4"/>
  <c r="H20" i="4"/>
  <c r="G20" i="4"/>
  <c r="E20" i="4"/>
  <c r="B20" i="4"/>
  <c r="A20" i="4"/>
  <c r="O19" i="4"/>
  <c r="I19" i="4"/>
  <c r="H19" i="4"/>
  <c r="G19" i="4"/>
  <c r="E19" i="4"/>
  <c r="B19" i="4"/>
  <c r="A19" i="4"/>
  <c r="O18" i="4"/>
  <c r="I18" i="4"/>
  <c r="H18" i="4"/>
  <c r="G18" i="4"/>
  <c r="E18" i="4"/>
  <c r="B18" i="4"/>
  <c r="A18" i="4"/>
  <c r="O17" i="4"/>
  <c r="I17" i="4"/>
  <c r="H17" i="4"/>
  <c r="G17" i="4"/>
  <c r="E17" i="4"/>
  <c r="B17" i="4"/>
  <c r="A17" i="4"/>
  <c r="O16" i="4"/>
  <c r="I16" i="4"/>
  <c r="H16" i="4"/>
  <c r="G16" i="4"/>
  <c r="E16" i="4"/>
  <c r="B16" i="4"/>
  <c r="A16" i="4"/>
  <c r="O15" i="4"/>
  <c r="I15" i="4"/>
  <c r="H15" i="4"/>
  <c r="G15" i="4"/>
  <c r="E15" i="4"/>
  <c r="B15" i="4"/>
  <c r="A15" i="4"/>
  <c r="O14" i="4"/>
  <c r="I14" i="4"/>
  <c r="H14" i="4"/>
  <c r="G14" i="4"/>
  <c r="E14" i="4"/>
  <c r="B14" i="4"/>
  <c r="A14" i="4"/>
  <c r="O13" i="4"/>
  <c r="I13" i="4"/>
  <c r="H13" i="4"/>
  <c r="G13" i="4"/>
  <c r="E13" i="4"/>
  <c r="B13" i="4"/>
  <c r="A13" i="4"/>
  <c r="O12" i="4"/>
  <c r="I12" i="4"/>
  <c r="H12" i="4"/>
  <c r="G12" i="4"/>
  <c r="E12" i="4"/>
  <c r="B12" i="4"/>
  <c r="A12" i="4"/>
  <c r="O11" i="4"/>
  <c r="I11" i="4"/>
  <c r="H11" i="4"/>
  <c r="G11" i="4"/>
  <c r="E11" i="4"/>
  <c r="B11" i="4"/>
  <c r="A11" i="4"/>
  <c r="E10" i="4"/>
  <c r="B10" i="4"/>
  <c r="A10" i="4"/>
  <c r="E9" i="4"/>
  <c r="B9" i="4"/>
  <c r="A9" i="4"/>
  <c r="E8" i="4"/>
  <c r="B8" i="4"/>
  <c r="A8" i="4"/>
  <c r="E7" i="4"/>
  <c r="B7" i="4"/>
  <c r="A7" i="4"/>
  <c r="AD24" i="3"/>
  <c r="AC24" i="3"/>
  <c r="AB24" i="3"/>
  <c r="AA24" i="3"/>
  <c r="Z24" i="3"/>
  <c r="Y24" i="3"/>
  <c r="N26" i="4" s="1"/>
  <c r="X24" i="3"/>
  <c r="W24" i="3"/>
  <c r="M26" i="4" s="1"/>
  <c r="V24" i="3"/>
  <c r="L26" i="4" s="1"/>
  <c r="U24" i="3"/>
  <c r="T24" i="3"/>
  <c r="S24" i="3"/>
  <c r="R24" i="3"/>
  <c r="Q24" i="3"/>
  <c r="F26" i="4" s="1"/>
  <c r="P24" i="3"/>
  <c r="D26" i="4" s="1"/>
  <c r="O24" i="3"/>
  <c r="N24" i="3"/>
  <c r="M24" i="3"/>
  <c r="L24" i="3"/>
  <c r="K24" i="3"/>
  <c r="AD23" i="3"/>
  <c r="AC23" i="3"/>
  <c r="AB23" i="3"/>
  <c r="AA23" i="3"/>
  <c r="Z23" i="3"/>
  <c r="Y23" i="3"/>
  <c r="N25" i="4" s="1"/>
  <c r="X23" i="3"/>
  <c r="W23" i="3"/>
  <c r="M25" i="4" s="1"/>
  <c r="V23" i="3"/>
  <c r="L25" i="4" s="1"/>
  <c r="U23" i="3"/>
  <c r="T23" i="3"/>
  <c r="S23" i="3"/>
  <c r="R23" i="3"/>
  <c r="Q23" i="3"/>
  <c r="F25" i="4" s="1"/>
  <c r="P23" i="3"/>
  <c r="D25" i="4" s="1"/>
  <c r="O23" i="3"/>
  <c r="N23" i="3"/>
  <c r="M23" i="3"/>
  <c r="L23" i="3"/>
  <c r="K23" i="3"/>
  <c r="AD22" i="3"/>
  <c r="AC22" i="3"/>
  <c r="AB22" i="3"/>
  <c r="AA22" i="3"/>
  <c r="Z22" i="3"/>
  <c r="Y22" i="3"/>
  <c r="N24" i="4" s="1"/>
  <c r="X22" i="3"/>
  <c r="W22" i="3"/>
  <c r="M24" i="4" s="1"/>
  <c r="V22" i="3"/>
  <c r="L24" i="4" s="1"/>
  <c r="U22" i="3"/>
  <c r="T22" i="3"/>
  <c r="S22" i="3"/>
  <c r="R22" i="3"/>
  <c r="Q22" i="3"/>
  <c r="F24" i="4" s="1"/>
  <c r="P22" i="3"/>
  <c r="D24" i="4" s="1"/>
  <c r="O22" i="3"/>
  <c r="N22" i="3"/>
  <c r="M22" i="3"/>
  <c r="L22" i="3"/>
  <c r="K22" i="3"/>
  <c r="AD21" i="3"/>
  <c r="AC21" i="3"/>
  <c r="AB21" i="3"/>
  <c r="AA21" i="3"/>
  <c r="Z21" i="3"/>
  <c r="Y21" i="3"/>
  <c r="N23" i="4" s="1"/>
  <c r="X21" i="3"/>
  <c r="W21" i="3"/>
  <c r="M23" i="4" s="1"/>
  <c r="V21" i="3"/>
  <c r="L23" i="4" s="1"/>
  <c r="U21" i="3"/>
  <c r="T21" i="3"/>
  <c r="S21" i="3"/>
  <c r="R21" i="3"/>
  <c r="Q21" i="3"/>
  <c r="F23" i="4" s="1"/>
  <c r="P21" i="3"/>
  <c r="D23" i="4" s="1"/>
  <c r="O21" i="3"/>
  <c r="N21" i="3"/>
  <c r="M21" i="3"/>
  <c r="L21" i="3"/>
  <c r="K21" i="3"/>
  <c r="AD20" i="3"/>
  <c r="AC20" i="3"/>
  <c r="AB20" i="3"/>
  <c r="AA20" i="3"/>
  <c r="Z20" i="3"/>
  <c r="Y20" i="3"/>
  <c r="N22" i="4" s="1"/>
  <c r="X20" i="3"/>
  <c r="W20" i="3"/>
  <c r="M22" i="4" s="1"/>
  <c r="V20" i="3"/>
  <c r="L22" i="4" s="1"/>
  <c r="U20" i="3"/>
  <c r="T20" i="3"/>
  <c r="S20" i="3"/>
  <c r="R20" i="3"/>
  <c r="Q20" i="3"/>
  <c r="F22" i="4" s="1"/>
  <c r="P20" i="3"/>
  <c r="D22" i="4" s="1"/>
  <c r="O20" i="3"/>
  <c r="N20" i="3"/>
  <c r="M20" i="3"/>
  <c r="L20" i="3"/>
  <c r="K20" i="3"/>
  <c r="AD19" i="3"/>
  <c r="AC19" i="3"/>
  <c r="AB19" i="3"/>
  <c r="AA19" i="3"/>
  <c r="Z19" i="3"/>
  <c r="Y19" i="3"/>
  <c r="N21" i="4" s="1"/>
  <c r="X19" i="3"/>
  <c r="W19" i="3"/>
  <c r="M21" i="4" s="1"/>
  <c r="V19" i="3"/>
  <c r="L21" i="4" s="1"/>
  <c r="U19" i="3"/>
  <c r="T19" i="3"/>
  <c r="S19" i="3"/>
  <c r="R19" i="3"/>
  <c r="Q19" i="3"/>
  <c r="F21" i="4" s="1"/>
  <c r="P19" i="3"/>
  <c r="D21" i="4" s="1"/>
  <c r="O19" i="3"/>
  <c r="N19" i="3"/>
  <c r="M19" i="3"/>
  <c r="L19" i="3"/>
  <c r="K19" i="3"/>
  <c r="AD18" i="3"/>
  <c r="AC18" i="3"/>
  <c r="AB18" i="3"/>
  <c r="AA18" i="3"/>
  <c r="Z18" i="3"/>
  <c r="Y18" i="3"/>
  <c r="N20" i="4" s="1"/>
  <c r="X18" i="3"/>
  <c r="W18" i="3"/>
  <c r="M20" i="4" s="1"/>
  <c r="V18" i="3"/>
  <c r="L20" i="4" s="1"/>
  <c r="U18" i="3"/>
  <c r="T18" i="3"/>
  <c r="S18" i="3"/>
  <c r="R18" i="3"/>
  <c r="Q18" i="3"/>
  <c r="F20" i="4" s="1"/>
  <c r="P18" i="3"/>
  <c r="D20" i="4" s="1"/>
  <c r="O18" i="3"/>
  <c r="N18" i="3"/>
  <c r="M18" i="3"/>
  <c r="L18" i="3"/>
  <c r="K18" i="3"/>
  <c r="AD17" i="3"/>
  <c r="AC17" i="3"/>
  <c r="AB17" i="3"/>
  <c r="AA17" i="3"/>
  <c r="Z17" i="3"/>
  <c r="Y17" i="3"/>
  <c r="N19" i="4" s="1"/>
  <c r="X17" i="3"/>
  <c r="W17" i="3"/>
  <c r="M19" i="4" s="1"/>
  <c r="V17" i="3"/>
  <c r="L19" i="4" s="1"/>
  <c r="U17" i="3"/>
  <c r="T17" i="3"/>
  <c r="S17" i="3"/>
  <c r="R17" i="3"/>
  <c r="Q17" i="3"/>
  <c r="F19" i="4" s="1"/>
  <c r="P17" i="3"/>
  <c r="D19" i="4" s="1"/>
  <c r="O17" i="3"/>
  <c r="N17" i="3"/>
  <c r="M17" i="3"/>
  <c r="L17" i="3"/>
  <c r="K17" i="3"/>
  <c r="AD16" i="3"/>
  <c r="AC16" i="3"/>
  <c r="AB16" i="3"/>
  <c r="AA16" i="3"/>
  <c r="Z16" i="3"/>
  <c r="Y16" i="3"/>
  <c r="N18" i="4" s="1"/>
  <c r="X16" i="3"/>
  <c r="W16" i="3"/>
  <c r="M18" i="4" s="1"/>
  <c r="V16" i="3"/>
  <c r="L18" i="4" s="1"/>
  <c r="U16" i="3"/>
  <c r="T16" i="3"/>
  <c r="S16" i="3"/>
  <c r="R16" i="3"/>
  <c r="Q16" i="3"/>
  <c r="F18" i="4" s="1"/>
  <c r="P16" i="3"/>
  <c r="D18" i="4" s="1"/>
  <c r="O16" i="3"/>
  <c r="N16" i="3"/>
  <c r="M16" i="3"/>
  <c r="L16" i="3"/>
  <c r="K16" i="3"/>
  <c r="AD15" i="3"/>
  <c r="AC15" i="3"/>
  <c r="AB15" i="3"/>
  <c r="AA15" i="3"/>
  <c r="Z15" i="3"/>
  <c r="Y15" i="3"/>
  <c r="N17" i="4" s="1"/>
  <c r="X15" i="3"/>
  <c r="W15" i="3"/>
  <c r="M17" i="4" s="1"/>
  <c r="V15" i="3"/>
  <c r="L17" i="4" s="1"/>
  <c r="U15" i="3"/>
  <c r="T15" i="3"/>
  <c r="S15" i="3"/>
  <c r="R15" i="3"/>
  <c r="Q15" i="3"/>
  <c r="F17" i="4" s="1"/>
  <c r="P15" i="3"/>
  <c r="D17" i="4" s="1"/>
  <c r="O15" i="3"/>
  <c r="N15" i="3"/>
  <c r="M15" i="3"/>
  <c r="L15" i="3"/>
  <c r="K15" i="3"/>
  <c r="AD14" i="3"/>
  <c r="AC14" i="3"/>
  <c r="AB14" i="3"/>
  <c r="AA14" i="3"/>
  <c r="Z14" i="3"/>
  <c r="Y14" i="3"/>
  <c r="N16" i="4" s="1"/>
  <c r="X14" i="3"/>
  <c r="W14" i="3"/>
  <c r="M16" i="4" s="1"/>
  <c r="V14" i="3"/>
  <c r="L16" i="4" s="1"/>
  <c r="U14" i="3"/>
  <c r="T14" i="3"/>
  <c r="S14" i="3"/>
  <c r="R14" i="3"/>
  <c r="Q14" i="3"/>
  <c r="F16" i="4" s="1"/>
  <c r="P14" i="3"/>
  <c r="D16" i="4" s="1"/>
  <c r="O14" i="3"/>
  <c r="N14" i="3"/>
  <c r="M14" i="3"/>
  <c r="L14" i="3"/>
  <c r="K14" i="3"/>
  <c r="AD13" i="3"/>
  <c r="AC13" i="3"/>
  <c r="AB13" i="3"/>
  <c r="AA13" i="3"/>
  <c r="Z13" i="3"/>
  <c r="Y13" i="3"/>
  <c r="N15" i="4" s="1"/>
  <c r="X13" i="3"/>
  <c r="W13" i="3"/>
  <c r="M15" i="4" s="1"/>
  <c r="V13" i="3"/>
  <c r="L15" i="4" s="1"/>
  <c r="U13" i="3"/>
  <c r="T13" i="3"/>
  <c r="S13" i="3"/>
  <c r="R13" i="3"/>
  <c r="Q13" i="3"/>
  <c r="F15" i="4" s="1"/>
  <c r="P13" i="3"/>
  <c r="D15" i="4" s="1"/>
  <c r="O13" i="3"/>
  <c r="N13" i="3"/>
  <c r="M13" i="3"/>
  <c r="L13" i="3"/>
  <c r="K13" i="3"/>
  <c r="AD12" i="3"/>
  <c r="AC12" i="3"/>
  <c r="AB12" i="3"/>
  <c r="AA12" i="3"/>
  <c r="Z12" i="3"/>
  <c r="Y12" i="3"/>
  <c r="N14" i="4" s="1"/>
  <c r="X12" i="3"/>
  <c r="W12" i="3"/>
  <c r="M14" i="4" s="1"/>
  <c r="V12" i="3"/>
  <c r="L14" i="4" s="1"/>
  <c r="U12" i="3"/>
  <c r="T12" i="3"/>
  <c r="S12" i="3"/>
  <c r="R12" i="3"/>
  <c r="Q12" i="3"/>
  <c r="F14" i="4" s="1"/>
  <c r="P12" i="3"/>
  <c r="D14" i="4" s="1"/>
  <c r="O12" i="3"/>
  <c r="N12" i="3"/>
  <c r="M12" i="3"/>
  <c r="L12" i="3"/>
  <c r="K12" i="3"/>
  <c r="AD11" i="3"/>
  <c r="AC11" i="3"/>
  <c r="AB11" i="3"/>
  <c r="AA11" i="3"/>
  <c r="Z11" i="3"/>
  <c r="Y11" i="3"/>
  <c r="N13" i="4" s="1"/>
  <c r="X11" i="3"/>
  <c r="W11" i="3"/>
  <c r="M13" i="4" s="1"/>
  <c r="V11" i="3"/>
  <c r="L13" i="4" s="1"/>
  <c r="U11" i="3"/>
  <c r="T11" i="3"/>
  <c r="S11" i="3"/>
  <c r="R11" i="3"/>
  <c r="Q11" i="3"/>
  <c r="F13" i="4" s="1"/>
  <c r="P11" i="3"/>
  <c r="D13" i="4" s="1"/>
  <c r="O11" i="3"/>
  <c r="N11" i="3"/>
  <c r="M11" i="3"/>
  <c r="L11" i="3"/>
  <c r="K11" i="3"/>
  <c r="AD10" i="3"/>
  <c r="AC10" i="3"/>
  <c r="AB10" i="3"/>
  <c r="AA10" i="3"/>
  <c r="Z10" i="3"/>
  <c r="Y10" i="3"/>
  <c r="N12" i="4" s="1"/>
  <c r="X10" i="3"/>
  <c r="W10" i="3"/>
  <c r="M12" i="4" s="1"/>
  <c r="V10" i="3"/>
  <c r="L12" i="4" s="1"/>
  <c r="U10" i="3"/>
  <c r="T10" i="3"/>
  <c r="S10" i="3"/>
  <c r="R10" i="3"/>
  <c r="Q10" i="3"/>
  <c r="F12" i="4" s="1"/>
  <c r="P10" i="3"/>
  <c r="D12" i="4" s="1"/>
  <c r="O10" i="3"/>
  <c r="N10" i="3"/>
  <c r="M10" i="3"/>
  <c r="L10" i="3"/>
  <c r="K10" i="3"/>
  <c r="AD9" i="3"/>
  <c r="AC9" i="3"/>
  <c r="AB9" i="3"/>
  <c r="AA9" i="3"/>
  <c r="Z9" i="3"/>
  <c r="Y9" i="3"/>
  <c r="N11" i="4" s="1"/>
  <c r="X9" i="3"/>
  <c r="W9" i="3"/>
  <c r="M11" i="4" s="1"/>
  <c r="V9" i="3"/>
  <c r="L11" i="4" s="1"/>
  <c r="U9" i="3"/>
  <c r="T9" i="3"/>
  <c r="S9" i="3"/>
  <c r="R9" i="3"/>
  <c r="Q9" i="3"/>
  <c r="F11" i="4" s="1"/>
  <c r="P9" i="3"/>
  <c r="D11" i="4" s="1"/>
  <c r="O9" i="3"/>
  <c r="N9" i="3"/>
  <c r="M9" i="3"/>
  <c r="L9" i="3"/>
  <c r="K9" i="3"/>
  <c r="AD8" i="3"/>
  <c r="AB8" i="3"/>
  <c r="AA8" i="3"/>
  <c r="L8" i="3"/>
  <c r="AD7" i="3"/>
  <c r="AB7" i="3"/>
  <c r="AA7" i="3"/>
  <c r="L7" i="3"/>
  <c r="AD6" i="3"/>
  <c r="AB6" i="3"/>
  <c r="AA6" i="3"/>
  <c r="L6" i="3"/>
  <c r="AD5" i="3"/>
  <c r="AB5" i="3"/>
  <c r="AA5" i="3"/>
  <c r="L5" i="3"/>
  <c r="C13" i="2"/>
  <c r="C12" i="2"/>
  <c r="C9" i="2"/>
  <c r="B3" i="6" l="1"/>
  <c r="A3" i="4"/>
  <c r="M8" i="3"/>
  <c r="K8" i="3"/>
  <c r="M7" i="3"/>
  <c r="K7" i="3"/>
  <c r="M6" i="3"/>
  <c r="K6" i="3"/>
  <c r="M5" i="3"/>
  <c r="K5" i="3"/>
  <c r="J11" i="4"/>
  <c r="C11" i="4"/>
  <c r="AJ9" i="3"/>
  <c r="K11" i="4" s="1"/>
  <c r="AI9" i="3"/>
  <c r="AH9" i="3"/>
  <c r="AG9" i="3"/>
  <c r="AF9" i="3"/>
  <c r="AE9" i="3"/>
  <c r="J12" i="4"/>
  <c r="C12" i="4"/>
  <c r="AJ10" i="3"/>
  <c r="K12" i="4" s="1"/>
  <c r="AI10" i="3"/>
  <c r="AH10" i="3"/>
  <c r="AG10" i="3"/>
  <c r="AF10" i="3"/>
  <c r="AE10" i="3"/>
  <c r="J13" i="4"/>
  <c r="C13" i="4"/>
  <c r="AJ11" i="3"/>
  <c r="K13" i="4" s="1"/>
  <c r="AI11" i="3"/>
  <c r="AH11" i="3"/>
  <c r="AG11" i="3"/>
  <c r="AF11" i="3"/>
  <c r="AE11" i="3"/>
  <c r="J14" i="4"/>
  <c r="C14" i="4"/>
  <c r="AJ12" i="3"/>
  <c r="K14" i="4" s="1"/>
  <c r="AI12" i="3"/>
  <c r="AH12" i="3"/>
  <c r="AG12" i="3"/>
  <c r="AF12" i="3"/>
  <c r="AE12" i="3"/>
  <c r="J15" i="4"/>
  <c r="C15" i="4"/>
  <c r="AJ13" i="3"/>
  <c r="K15" i="4" s="1"/>
  <c r="AI13" i="3"/>
  <c r="AH13" i="3"/>
  <c r="AG13" i="3"/>
  <c r="AF13" i="3"/>
  <c r="AE13" i="3"/>
  <c r="J16" i="4"/>
  <c r="C16" i="4"/>
  <c r="AJ14" i="3"/>
  <c r="K16" i="4" s="1"/>
  <c r="AI14" i="3"/>
  <c r="AH14" i="3"/>
  <c r="AG14" i="3"/>
  <c r="AF14" i="3"/>
  <c r="AE14" i="3"/>
  <c r="J17" i="4"/>
  <c r="C17" i="4"/>
  <c r="AJ15" i="3"/>
  <c r="K17" i="4" s="1"/>
  <c r="AI15" i="3"/>
  <c r="AH15" i="3"/>
  <c r="AG15" i="3"/>
  <c r="AF15" i="3"/>
  <c r="AE15" i="3"/>
  <c r="J18" i="4"/>
  <c r="C18" i="4"/>
  <c r="AJ16" i="3"/>
  <c r="K18" i="4" s="1"/>
  <c r="AI16" i="3"/>
  <c r="AH16" i="3"/>
  <c r="AG16" i="3"/>
  <c r="AF16" i="3"/>
  <c r="AE16" i="3"/>
  <c r="J19" i="4"/>
  <c r="C19" i="4"/>
  <c r="AJ17" i="3"/>
  <c r="K19" i="4" s="1"/>
  <c r="AI17" i="3"/>
  <c r="AH17" i="3"/>
  <c r="AG17" i="3"/>
  <c r="AF17" i="3"/>
  <c r="AE17" i="3"/>
  <c r="J20" i="4"/>
  <c r="C20" i="4"/>
  <c r="AJ18" i="3"/>
  <c r="K20" i="4" s="1"/>
  <c r="AI18" i="3"/>
  <c r="AH18" i="3"/>
  <c r="AG18" i="3"/>
  <c r="AF18" i="3"/>
  <c r="AE18" i="3"/>
  <c r="J21" i="4"/>
  <c r="C21" i="4"/>
  <c r="AJ19" i="3"/>
  <c r="K21" i="4" s="1"/>
  <c r="AI19" i="3"/>
  <c r="AH19" i="3"/>
  <c r="AG19" i="3"/>
  <c r="AF19" i="3"/>
  <c r="AE19" i="3"/>
  <c r="J22" i="4"/>
  <c r="C22" i="4"/>
  <c r="AJ20" i="3"/>
  <c r="K22" i="4" s="1"/>
  <c r="AI20" i="3"/>
  <c r="AH20" i="3"/>
  <c r="AG20" i="3"/>
  <c r="AF20" i="3"/>
  <c r="AE20" i="3"/>
  <c r="J23" i="4"/>
  <c r="C23" i="4"/>
  <c r="AJ21" i="3"/>
  <c r="K23" i="4" s="1"/>
  <c r="AI21" i="3"/>
  <c r="AH21" i="3"/>
  <c r="AG21" i="3"/>
  <c r="AF21" i="3"/>
  <c r="AE21" i="3"/>
  <c r="J24" i="4"/>
  <c r="C24" i="4"/>
  <c r="AJ22" i="3"/>
  <c r="K24" i="4" s="1"/>
  <c r="AI22" i="3"/>
  <c r="AH22" i="3"/>
  <c r="AG22" i="3"/>
  <c r="AF22" i="3"/>
  <c r="AE22" i="3"/>
  <c r="J25" i="4"/>
  <c r="C25" i="4"/>
  <c r="AJ23" i="3"/>
  <c r="K25" i="4" s="1"/>
  <c r="AI23" i="3"/>
  <c r="AH23" i="3"/>
  <c r="AG23" i="3"/>
  <c r="AF23" i="3"/>
  <c r="AE23" i="3"/>
  <c r="J26" i="4"/>
  <c r="C26" i="4"/>
  <c r="AJ24" i="3"/>
  <c r="K26" i="4" s="1"/>
  <c r="AI24" i="3"/>
  <c r="AH24" i="3"/>
  <c r="AG24" i="3"/>
  <c r="AF24" i="3"/>
  <c r="AE24" i="3"/>
  <c r="C10" i="6"/>
  <c r="C7" i="6"/>
  <c r="C6" i="6"/>
  <c r="C5" i="6"/>
  <c r="C7" i="4" l="1"/>
  <c r="N5" i="3"/>
  <c r="O5" i="3"/>
  <c r="P5" i="3" s="1"/>
  <c r="C8" i="4"/>
  <c r="N6" i="3"/>
  <c r="O6" i="3"/>
  <c r="P6" i="3" s="1"/>
  <c r="C9" i="4"/>
  <c r="N7" i="3"/>
  <c r="O7" i="3"/>
  <c r="P7" i="3" s="1"/>
  <c r="Z8" i="3"/>
  <c r="O10" i="4" s="1"/>
  <c r="P8" i="3"/>
  <c r="J10" i="4"/>
  <c r="C10" i="4"/>
  <c r="AJ8" i="3"/>
  <c r="K10" i="4" s="1"/>
  <c r="AI8" i="3"/>
  <c r="AH8" i="3"/>
  <c r="AG8" i="3"/>
  <c r="I10" i="4" s="1"/>
  <c r="AF8" i="3"/>
  <c r="H10" i="4" s="1"/>
  <c r="AE8" i="3"/>
  <c r="G10" i="4" s="1"/>
  <c r="AC8" i="3"/>
  <c r="V8" i="3"/>
  <c r="U8" i="3"/>
  <c r="S8" i="3"/>
  <c r="R8" i="3"/>
  <c r="N8" i="3"/>
  <c r="O8" i="3"/>
  <c r="L10" i="4" l="1"/>
  <c r="Y8" i="3"/>
  <c r="N10" i="4" s="1"/>
  <c r="X8" i="3"/>
  <c r="W8" i="3"/>
  <c r="M10" i="4" s="1"/>
  <c r="D10" i="4"/>
  <c r="Q8" i="3"/>
  <c r="D9" i="4"/>
  <c r="Q7" i="3"/>
  <c r="V7" i="3"/>
  <c r="AG7" i="3"/>
  <c r="I9" i="4" s="1"/>
  <c r="AF7" i="3"/>
  <c r="H9" i="4" s="1"/>
  <c r="AE7" i="3"/>
  <c r="G9" i="4" s="1"/>
  <c r="AC7" i="3"/>
  <c r="Z7" i="3" s="1"/>
  <c r="O9" i="4" s="1"/>
  <c r="R7" i="3"/>
  <c r="S7" i="3" s="1"/>
  <c r="D8" i="4"/>
  <c r="Q6" i="3"/>
  <c r="V6" i="3"/>
  <c r="AG6" i="3"/>
  <c r="I8" i="4" s="1"/>
  <c r="AF6" i="3"/>
  <c r="H8" i="4" s="1"/>
  <c r="AE6" i="3"/>
  <c r="G8" i="4" s="1"/>
  <c r="AC6" i="3"/>
  <c r="R6" i="3"/>
  <c r="S6" i="3" s="1"/>
  <c r="D7" i="4"/>
  <c r="Q5" i="3"/>
  <c r="C9" i="6"/>
  <c r="V5" i="3"/>
  <c r="C8" i="6"/>
  <c r="AG5" i="3"/>
  <c r="I7" i="4" s="1"/>
  <c r="AF5" i="3"/>
  <c r="H7" i="4" s="1"/>
  <c r="AE5" i="3"/>
  <c r="G7" i="4" s="1"/>
  <c r="AC5" i="3"/>
  <c r="R5" i="3"/>
  <c r="G5" i="6" l="1"/>
  <c r="S5" i="3"/>
  <c r="G6" i="6" s="1"/>
  <c r="J10" i="5"/>
  <c r="J9" i="5"/>
  <c r="J8" i="5"/>
  <c r="J7" i="5"/>
  <c r="J6" i="5"/>
  <c r="J5" i="5"/>
  <c r="L7" i="4"/>
  <c r="Y5" i="3"/>
  <c r="W5" i="3"/>
  <c r="F7" i="4"/>
  <c r="T5" i="3"/>
  <c r="C11" i="6"/>
  <c r="L8" i="4"/>
  <c r="Y6" i="3"/>
  <c r="W6" i="3"/>
  <c r="F8" i="4"/>
  <c r="T6" i="3"/>
  <c r="L9" i="4"/>
  <c r="Y7" i="3"/>
  <c r="N9" i="4" s="1"/>
  <c r="X7" i="3"/>
  <c r="W7" i="3"/>
  <c r="M9" i="4" s="1"/>
  <c r="F9" i="4"/>
  <c r="T7" i="3"/>
  <c r="F10" i="4"/>
  <c r="T8" i="3"/>
  <c r="AI7" i="3" l="1"/>
  <c r="AJ7" i="3" s="1"/>
  <c r="K9" i="4" s="1"/>
  <c r="AH7" i="3"/>
  <c r="J9" i="4" s="1"/>
  <c r="U7" i="3"/>
  <c r="AI6" i="3"/>
  <c r="AJ6" i="3" s="1"/>
  <c r="K8" i="4" s="1"/>
  <c r="AH6" i="3"/>
  <c r="J8" i="4" s="1"/>
  <c r="U6" i="3"/>
  <c r="M8" i="4"/>
  <c r="X6" i="3"/>
  <c r="Z6" i="3" s="1"/>
  <c r="O8" i="4" s="1"/>
  <c r="N8" i="4"/>
  <c r="G7" i="6"/>
  <c r="AI5" i="3"/>
  <c r="AJ5" i="3" s="1"/>
  <c r="K7" i="4" s="1"/>
  <c r="AH5" i="3"/>
  <c r="J7" i="4" s="1"/>
  <c r="U5" i="3"/>
  <c r="G8" i="6" s="1"/>
  <c r="M7" i="4"/>
  <c r="G9" i="6"/>
  <c r="X5" i="3"/>
  <c r="Z5" i="3" s="1"/>
  <c r="N7" i="4"/>
  <c r="G10" i="6"/>
  <c r="A4" i="4"/>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C26" i="6"/>
  <c r="C25" i="6"/>
  <c r="C24" i="6"/>
  <c r="C23" i="6"/>
  <c r="C22" i="6"/>
  <c r="C21" i="6"/>
  <c r="C20" i="6"/>
  <c r="C19" i="6"/>
  <c r="C18" i="6"/>
  <c r="G18" i="6" l="1"/>
  <c r="F18" i="6"/>
  <c r="D18" i="6"/>
  <c r="E18" i="6" s="1"/>
  <c r="G19" i="6"/>
  <c r="F19" i="6"/>
  <c r="D19" i="6"/>
  <c r="E19" i="6" s="1"/>
  <c r="G20" i="6"/>
  <c r="F20" i="6"/>
  <c r="D20" i="6"/>
  <c r="E20" i="6" s="1"/>
  <c r="G21" i="6"/>
  <c r="F21" i="6"/>
  <c r="D21" i="6"/>
  <c r="E21" i="6" s="1"/>
  <c r="G22" i="6"/>
  <c r="F22" i="6"/>
  <c r="D22" i="6"/>
  <c r="E22" i="6" s="1"/>
  <c r="G23" i="6"/>
  <c r="F23" i="6"/>
  <c r="E23" i="6"/>
  <c r="D23" i="6"/>
  <c r="G24" i="6"/>
  <c r="F24" i="6"/>
  <c r="E24" i="6"/>
  <c r="D24" i="6"/>
  <c r="G25" i="6"/>
  <c r="F25" i="6"/>
  <c r="E25" i="6"/>
  <c r="D25" i="6"/>
  <c r="G26" i="6"/>
  <c r="F26" i="6"/>
  <c r="E26" i="6"/>
  <c r="D26" i="6"/>
  <c r="G27" i="6"/>
  <c r="F27" i="6"/>
  <c r="E27" i="6"/>
  <c r="D27" i="6"/>
  <c r="G28" i="6"/>
  <c r="F28" i="6"/>
  <c r="E28" i="6"/>
  <c r="D28" i="6"/>
  <c r="G29" i="6"/>
  <c r="F29" i="6"/>
  <c r="E29" i="6"/>
  <c r="D29" i="6"/>
  <c r="G30" i="6"/>
  <c r="F30" i="6"/>
  <c r="E30" i="6"/>
  <c r="D30" i="6"/>
  <c r="G31" i="6"/>
  <c r="F31" i="6"/>
  <c r="E31" i="6"/>
  <c r="D31" i="6"/>
  <c r="G32" i="6"/>
  <c r="F32" i="6"/>
  <c r="E32" i="6"/>
  <c r="D32" i="6"/>
  <c r="G33" i="6"/>
  <c r="F33" i="6"/>
  <c r="E33" i="6"/>
  <c r="D33" i="6"/>
  <c r="G34" i="6"/>
  <c r="F34" i="6"/>
  <c r="E34" i="6"/>
  <c r="D34" i="6"/>
  <c r="G35" i="6"/>
  <c r="F35" i="6"/>
  <c r="E35" i="6"/>
  <c r="D35" i="6"/>
  <c r="G36" i="6"/>
  <c r="F36" i="6"/>
  <c r="E36" i="6"/>
  <c r="D36" i="6"/>
  <c r="G37" i="6"/>
  <c r="F37" i="6"/>
  <c r="E37" i="6"/>
  <c r="D37" i="6"/>
  <c r="G38" i="6"/>
  <c r="F38" i="6"/>
  <c r="E38" i="6"/>
  <c r="D38" i="6"/>
  <c r="G39" i="6"/>
  <c r="F39" i="6"/>
  <c r="E39" i="6"/>
  <c r="D39" i="6"/>
  <c r="G40" i="6"/>
  <c r="F40" i="6"/>
  <c r="E40" i="6"/>
  <c r="D40" i="6"/>
  <c r="G41" i="6"/>
  <c r="F41" i="6"/>
  <c r="E41" i="6"/>
  <c r="D41" i="6"/>
  <c r="G42" i="6"/>
  <c r="F42" i="6"/>
  <c r="E42" i="6"/>
  <c r="D42" i="6"/>
  <c r="G43" i="6"/>
  <c r="F43" i="6"/>
  <c r="E43" i="6"/>
  <c r="D43" i="6"/>
  <c r="G44" i="6"/>
  <c r="F44" i="6"/>
  <c r="E44" i="6"/>
  <c r="D44" i="6"/>
  <c r="G45" i="6"/>
  <c r="F45" i="6"/>
  <c r="E45" i="6"/>
  <c r="D45" i="6"/>
  <c r="G46" i="6"/>
  <c r="F46" i="6"/>
  <c r="E46" i="6"/>
  <c r="D46" i="6"/>
  <c r="G47" i="6"/>
  <c r="F47" i="6"/>
  <c r="E47" i="6"/>
  <c r="D47" i="6"/>
  <c r="G48" i="6"/>
  <c r="F48" i="6"/>
  <c r="E48" i="6"/>
  <c r="D48" i="6"/>
  <c r="G49" i="6"/>
  <c r="F49" i="6"/>
  <c r="E49" i="6"/>
  <c r="D49" i="6"/>
  <c r="G50" i="6"/>
  <c r="F50" i="6"/>
  <c r="E50" i="6"/>
  <c r="D50" i="6"/>
  <c r="G51" i="6"/>
  <c r="F51" i="6"/>
  <c r="E51" i="6"/>
  <c r="D51" i="6"/>
  <c r="G52" i="6"/>
  <c r="F52" i="6"/>
  <c r="E52" i="6"/>
  <c r="D52" i="6"/>
  <c r="G53" i="6"/>
  <c r="F53" i="6"/>
  <c r="E53" i="6"/>
  <c r="D53" i="6"/>
  <c r="G54" i="6"/>
  <c r="F54" i="6"/>
  <c r="E54" i="6"/>
  <c r="D54" i="6"/>
  <c r="G55" i="6"/>
  <c r="F55" i="6"/>
  <c r="E55" i="6"/>
  <c r="D55" i="6"/>
  <c r="G56" i="6"/>
  <c r="F56" i="6"/>
  <c r="E56" i="6"/>
  <c r="D56" i="6"/>
  <c r="G57" i="6"/>
  <c r="F57" i="6"/>
  <c r="E57" i="6"/>
  <c r="D57" i="6"/>
  <c r="G58" i="6"/>
  <c r="F58" i="6"/>
  <c r="E58" i="6"/>
  <c r="D58" i="6"/>
  <c r="G59" i="6"/>
  <c r="F59" i="6"/>
  <c r="E59" i="6"/>
  <c r="D59" i="6"/>
  <c r="G60" i="6"/>
  <c r="F60" i="6"/>
  <c r="E60" i="6"/>
  <c r="D60" i="6"/>
  <c r="G61" i="6"/>
  <c r="F61" i="6"/>
  <c r="E61" i="6"/>
  <c r="D61" i="6"/>
  <c r="G62" i="6"/>
  <c r="F62" i="6"/>
  <c r="E62" i="6"/>
  <c r="D62" i="6"/>
  <c r="G63" i="6"/>
  <c r="F63" i="6"/>
  <c r="E63" i="6"/>
  <c r="D63" i="6"/>
  <c r="G64" i="6"/>
  <c r="F64" i="6"/>
  <c r="E64" i="6"/>
  <c r="D64" i="6"/>
  <c r="G65" i="6"/>
  <c r="F65" i="6"/>
  <c r="E65" i="6"/>
  <c r="D65" i="6"/>
  <c r="G66" i="6"/>
  <c r="F66" i="6"/>
  <c r="E66" i="6"/>
  <c r="D66" i="6"/>
  <c r="G67" i="6"/>
  <c r="F67" i="6"/>
  <c r="E67" i="6"/>
  <c r="D67" i="6"/>
  <c r="G11" i="6"/>
  <c r="O7" i="4"/>
</calcChain>
</file>

<file path=xl/sharedStrings.xml><?xml version="1.0" encoding="utf-8"?>
<sst xmlns="http://schemas.openxmlformats.org/spreadsheetml/2006/main" count="280" uniqueCount="243">
  <si>
    <t>年次有給休暇 管理表</t>
  </si>
  <si>
    <t>中小企業の労務担当者向け／年5日取得義務の自動チェックつき</t>
  </si>
  <si>
    <t>※ 本表は任意様式です（法定の指定様式ではありません）
年次有給休暇管理簿は、時季・日数・基準日が記録されていれば様式は自由です。本表はその一例（任意様式）です。</t>
  </si>
  <si>
    <t>📝 入力するのは3か所だけです</t>
  </si>
  <si>
    <t>1.「設定」シート … 会社名・付与のしかた（入社日基準／一斉付与）・集計日</t>
  </si>
  <si>
    <t>2.「従業員名簿」シート … 社員番号・氏名・入社日・勤務日数と時間（40:00 のように入力）・出勤率・繰越日数</t>
  </si>
  <si>
    <t>3.「取得記録」シート … 年休を取った日を1行ずつ足していくだけ</t>
  </si>
  <si>
    <t>うすい黄色のセルが入力欄です。灰色のセルは自動計算なので、書き込めないようにしてあります。</t>
  </si>
  <si>
    <t>「入力確認」の列に ⚠ が出たら、その内容にしたがって直してください。</t>
  </si>
  <si>
    <t>✨ 自動で出るもの</t>
  </si>
  <si>
    <t>・入社日と勤務日数から、今年度の付与日数（パート・アルバイトの比例付与にも対応）</t>
  </si>
  <si>
    <t>・今年度の基準日と、次回の基準日</t>
  </si>
  <si>
    <t>・取得日数（1日・半日・時間単位をまとめて日数に換算）と残日数</t>
  </si>
  <si>
    <t>・残りは「19日 1時間」のように、日と時間に分けても表示します</t>
  </si>
  <si>
    <t>・年5日の取得義務が「対象か」「あと何日か」「いつまでか」（未達の人は赤色で表示されます）</t>
  </si>
  <si>
    <t>⚠️ 年5日の取得義務について（ここが一番の注意点です）</t>
  </si>
  <si>
    <t>年10日以上の年休が付与される人には、付与した日から1年以内に5日を取得させる義務があります（2019年4月施行）。</t>
  </si>
  <si>
    <t>この表では、今年度の付与日数が10日以上の人だけを「対象」と表示して数えています。</t>
  </si>
  <si>
    <t>◆ 半日年休は0.5日として5日にカウントできます。</t>
  </si>
  <si>
    <t>◆ 時間単位年休は5日にカウントできません。この表もカウントしない計算にしてあります。</t>
  </si>
  <si>
    <t>　（残日数には時間単位もきちんと反映されます。5日のカウントにだけ入れていません）</t>
  </si>
  <si>
    <t>◆ 数えるのは「集計日までに実際に取った分」だけです。先の予定を入れても達成にはなりません。</t>
  </si>
  <si>
    <t>🔄 繰越日数について</t>
  </si>
  <si>
    <t>年休は付与日から2年で時効になります。「従業員名簿」の「前年度からの繰越日数」には、集計日時点で時効に達していない未取得日数を入力してください。</t>
  </si>
  <si>
    <t>この表は付与日ごとの残日数と時効を自動判定しません。付与日を確認して繰越日数を入力してください。</t>
  </si>
  <si>
    <t>年度が変わったら、このファイルをコピーして新しい年度用にしてください（前の年度の記録がそのまま残ります）。</t>
  </si>
  <si>
    <t>🗓 前倒し付与など、基準日を個別に決めるとき（個別指定）</t>
  </si>
  <si>
    <t>1. 会社全体で一斉付与にする場合は、「設定」で「一斉付与」を選びます。</t>
  </si>
  <si>
    <t>2. 従業員ごとに前倒しする場合は、名簿の右端の黄色い「個別指定」3列に、今回の基準日・次回の基準日・今回の付与日数を入力します。空欄の列は自動計算のままです。</t>
  </si>
  <si>
    <t>3. 例：入社日に10日付与する会社は、今回の基準日＝入社日、今回の付与日数＝10と入力します。次回の基準日は空欄なら自動で1年後になります。</t>
  </si>
  <si>
    <t>4. 前倒しで「今回の基準日」から「次回の基準日」までが1年未満になる人は、判定に「移行期」と出ます。</t>
  </si>
  <si>
    <t>　このとき年5日の義務の期間が重なるため、この表だけでは達成を判定できません。次のように確認してください。</t>
  </si>
  <si>
    <t>　例：今回の基準日 R7.10.1、次回の基準日 R8.4.1 に前倒しし、今回の付与日数を20日とした場合</t>
  </si>
  <si>
    <t>　・R7.10.1 付与分の義務期間は R7.10.1〜R8.9.30（各基準日から1年）</t>
  </si>
  <si>
    <t>　・R8.4.1 付与分の義務期間は R8.4.1〜R9.3.31</t>
  </si>
  <si>
    <t>　・R8.4.1〜R8.9.30 は両方の期間が重なっています。</t>
  </si>
  <si>
    <t>　① R7.10.1 付与分の5日は、R8.4.1 当日から R8.9.30 までに取った分も足して数えてください。</t>
  </si>
  <si>
    <t>　　この表の「取得」は R8.3.31 まで（かつ集計日まで）しか数えていません。時間単位で取った年休は、5日の義務には数えません。</t>
  </si>
  <si>
    <t>　② R8.4.1 付与分の5日は、次の期間になってから、個別指定の日付・付与日数を更新し、この表で確認してください。</t>
  </si>
  <si>
    <t>　※ 重なる期間をまとめて管理する方法（前の基準日から次の基準日の1年後までの月数に応じて日数を按分する）も認められています。</t>
  </si>
  <si>
    <t>　　くわしくは厚生労働省の資料をご確認ください。この表は按分の計算はしません。</t>
  </si>
  <si>
    <t>5. 個別指定した付与日数が法定日数を下回っていないか確認してください。法定日数を下回ることはできません。</t>
  </si>
  <si>
    <t>※ 個別指定の値は自動更新されません。次の付与時は今回・次回の基準日と付与日数を更新するか、個別指定を消して自動計算へ戻してください。</t>
  </si>
  <si>
    <t>📆 何年も使い続けるとき</t>
  </si>
  <si>
    <t>1. ふだんは「取得記録」に追加するだけで使えます。基準日・付与日数・年5日の期限は、集計日に応じて人ごとに自動で次の付与期間へ進み、古い取得記録が残っていても現在の付与期間分だけを集計します。</t>
  </si>
  <si>
    <t>2. 各人の新しい基準日（付与日）が来たら、直前の「残日数」を確認し、「従業員名簿」の「前年度からの繰越日数」を入れ直してください（時効2年に注意）。この作業だけは手動です。</t>
  </si>
  <si>
    <t>3. 過去期間の年5日の記録を残すため、年に1回はファイルをコピーして保管してください。管理簿は期間満了後5年間（当分の間は3年間）保存します。取得記録が300件に近づいたら、コピーを保管したうえで、現在の付与期間より前の記録を削除してかまいません。</t>
  </si>
  <si>
    <t>🌐 Googleスプレッドシートで使う場合</t>
  </si>
  <si>
    <t>1. このExcelファイルをGoogle Driveへアップし、Googleスプレッドシートで開きます。</t>
  </si>
  <si>
    <t>2. ファイル → Googleスプレッドシートとして保存 を選びます。原本のExcelファイルは必ず残し、コピーで運用してください。</t>
  </si>
  <si>
    <t>3. ファイル → 設定 で、ロケールを「日本」、タイムゾーンを「東京」にします（日付表示とTODAYのずれを防ぐためです）。</t>
  </si>
  <si>
    <t>4. 取り込み時にシート保護が外れたり変わったりすることがあります。灰色の自動計算セルを変更した場合は、変更履歴から復元できます。必要に応じて データ → シートと範囲を保護 で保護を設定し直してください。</t>
  </si>
  <si>
    <t>5. 印刷設定は引き継がれません。「取得状況一覧」は ファイル → 印刷 で、横向き・幅に合わせる を選んでください。</t>
  </si>
  <si>
    <t>6. Googleスプレッドシートは和暦表示に対応していないため、取り込むと日付は西暦で表示されます（計算は変わりません）。</t>
  </si>
  <si>
    <t>🖨 年度末の保管のしかた</t>
  </si>
  <si>
    <t>1. 「取得状況一覧」シートを印刷する（全員のまとめ）</t>
  </si>
  <si>
    <t>2. 「年休管理簿」シートで社員番号を切り替えながら、1人ずつ印刷する（明細28件以下なら1ページ目だけでよい）</t>
  </si>
  <si>
    <t>3. ファイルそのものをコピーし、ファイル名に年度を付けて保存する（例: 年休管理表_2026年度.xlsx）</t>
  </si>
  <si>
    <t>※ Googleスプレッドシートでは改ページ・印刷設定が引き継がれません。印刷時に「縦向き・幅に合わせる」を選んでください。</t>
  </si>
  <si>
    <t>🧹 サンプルの消し方</t>
  </si>
  <si>
    <t>「従業員名簿」に4名、「取得記録」に6件のサンプルが入っています。動作を確認したら削除してください。</t>
  </si>
  <si>
    <t>消し方は、うすい黄色のセルの中身だけを Delete キーで消す方法です。行そのものは削除しないでください。</t>
  </si>
  <si>
    <t>（行を削除すると、用意してある数式まで一緒に消えてしまいます）</t>
  </si>
  <si>
    <t>🛠 壊してしまったときの直し方</t>
  </si>
  <si>
    <t>0. 使い始める前に、ダウンロードしたファイルをもう1つコピーして「原本」として別の場所に保管してください。</t>
  </si>
  <si>
    <t>1. 直後なら Ctrl+Z（Macは ⌘Z）で元に戻せます。</t>
  </si>
  <si>
    <t>2. 灰色のセルの数式を消してしまったときは、同じ列の別の行（上か下）の灰色セルをコピーして貼り付けてください。
　従業員名簿・取得記録・取得状況一覧の数式は、行ごとに同じ式が入っています。</t>
  </si>
  <si>
    <t>3. 直せないときは、原本（または配布元から取り直したファイル）を開き、うすい黄色のセルの内容だけを壊れたファイルからコピーして移してください。
　移すのは次の場所だけです：設定の入力欄／従業員名簿の黄色い列（社員番号〜繰越日数と、右端の個別指定）／取得記録の黄色い列（取得日・社員番号・取得の単位・時間数・備考）</t>
  </si>
  <si>
    <t>4. シート保護を外したままにしないでください。校閲 → シートの保護 → OK（パスワードは空欄のまま）で戻せます。</t>
  </si>
  <si>
    <t>5. 「設定」シートの「数式チェック」が ⚠ のときは、どこかの数式が壊れています。上の手順で直してください。</t>
  </si>
  <si>
    <t>➕ 従業員21人目以降・取得記録301件目以降を追加するとき</t>
  </si>
  <si>
    <t>鉄則：表の一番下に書き足さず、必ず表の途中に行を挿入してください。</t>
  </si>
  <si>
    <t>途中への挿入なら、集計範囲・印刷範囲・プルダウン範囲も一緒に広がります。
① 校閲 → シート保護の解除 で、作業するシートの保護を解除します。
② 21人目以降は「従業員名簿」の6〜23行目のどこかへ行を挿入します。
③ すぐ上の行の灰色セル（数式列）だけをコピーし、挿入した行の同じ列へ貼り付けます。黄色の入力欄には新しい社員の情報を入力します。
④ 「取得状況一覧」も保護を解除し、名簿で挿入した行番号に2を足した行（例：名簿10行目なら一覧12行目）へ行を挿入して、すぐ上の行をコピーします。取得記録301件目以降は「取得記録」の6〜303行目の途中へ行を挿入し、すぐ上の行の灰色セルだけを同じ列へコピーします。
⑤ 作業した各シートを、現在と同じ許可項目のまま保護し直します。</t>
  </si>
  <si>
    <t>この表がやらないこと</t>
  </si>
  <si>
    <t>・出勤率8割の判定はしません。勤怠を確認して「はい／いいえ」を入力してください（「いいえ」の場合、本表では法定付与日数を0日として計算します）。</t>
  </si>
  <si>
    <t>・付与された日ごとの残り管理と、2年の時効の自動判定はしません。繰越日数は手入力です。</t>
  </si>
  <si>
    <t>・過ぎた年度の「5日取れなかった」記録は残りません。年度ごとにファイルをコピーして保存してください。</t>
  </si>
  <si>
    <t>・一斉付与の移行期は「移行期・要確認」と出します。義務の期限は各基準日から1年で、前の期間も別途管理が必要です。</t>
  </si>
  <si>
    <t>・分割付与・休職と復職・退職日・勤務条件の途中変更には対応していません。</t>
  </si>
  <si>
    <t>ご利用にあたっての注意</t>
  </si>
  <si>
    <t>本表は年休管理を補助するものであり、個別事案に関する法的判断を示すものではありません。</t>
  </si>
  <si>
    <t>貴社の就業規則が法定基準より有利な場合は、就業規則に従ってください。</t>
  </si>
  <si>
    <t>ただし、法定の付与日数・付与時期を下回ることはできません（労働基準法13条・92条）。</t>
  </si>
  <si>
    <t>法改正や個別の事情については、必ず最新の法令をご確認ください。</t>
  </si>
  <si>
    <t>判断に迷うときは、最寄りの労働基準監督署か社会保険労務士へご相談ください。</t>
  </si>
  <si>
    <t>本表は年休管理の参考として提供するものであり、利用の結果について責任を負いかねます。</t>
  </si>
  <si>
    <t>このファイルは HG丸ゴシックM-PRO で作っています。この書体が無いパソコンや Googleスプレッドシートでは、自動的に近い書体で表示されますが、中身と計算は変わりません。</t>
  </si>
  <si>
    <t>※ この表は Excel と Googleスプレッドシートで使ってください。Apple の Numbers は、和暦の入力・「◯時間◯分」の表示・プルダウン・一部の日付計算を正しく再現できないため、対応していません。</t>
  </si>
  <si>
    <t>灰色のセルは保護しています。変更する場合は、校閲 → シート保護の解除 で保護を解除できます（パスワードはありません）。</t>
  </si>
  <si>
    <t>参考: 労働基準法39条／同13条・92条／労働基準法施行規則24条の3・24条の7／年5日の年次有給休暇の確実な取得（2019年4月施行）</t>
  </si>
  <si>
    <t>⚙️ 設定</t>
  </si>
  <si>
    <t>※ 本表は任意様式です（法定の指定様式ではありません）</t>
  </si>
  <si>
    <t>会社名</t>
  </si>
  <si>
    <t>株式会社サンプル商事</t>
  </si>
  <si>
    <t>会社名を入力してください</t>
  </si>
  <si>
    <t>年休の付与のしかた</t>
  </si>
  <si>
    <t>入社日基準</t>
  </si>
  <si>
    <t>プルダウンで「入社日基準」か「一斉付与」を選びます</t>
  </si>
  <si>
    <t>一斉付与の基準日（月）</t>
  </si>
  <si>
    <t>「一斉付与」のときだけ使います。4月1日なら 4</t>
  </si>
  <si>
    <t>一斉付与の基準日（日）</t>
  </si>
  <si>
    <t>同上。4月1日なら 1（存在しない月日はエラーになります）。2月29日は指定できません</t>
  </si>
  <si>
    <t>集計日（空欄なら今日）</t>
  </si>
  <si>
    <t>この日現在で集計します。過去の時点を見たいときだけ入れます</t>
  </si>
  <si>
    <t>実際に使う集計日</t>
  </si>
  <si>
    <t>自動計算</t>
  </si>
  <si>
    <t>時間単位年休を使っている</t>
  </si>
  <si>
    <t>あり</t>
  </si>
  <si>
    <t>労使協定を締結した場合、時間単位年休は年5日分が上限です。「なし」にすると時間単位の入力を警告します</t>
  </si>
  <si>
    <t>設定チェック</t>
  </si>
  <si>
    <t>数式チェック</t>
  </si>
  <si>
    <t>「一斉付与」を選んだ場合の考え方</t>
  </si>
  <si>
    <t>まず、入社から6か月経過した日と、入社後最初に到来する基準日のうち、早い日を初回の付与日とします。</t>
  </si>
  <si>
    <t>そのあとは毎年その基準日にまとめて付与し、付与の段階をひとつ進めます（法定より前倒しになります）。</t>
  </si>
  <si>
    <t>年5日義務は各基準日から1年間です。期間が重なる人には「移行期・要確認」と出します。前の期間も別途管理してください。</t>
  </si>
  <si>
    <t>従業員ごとに前倒しする場合は、従業員名簿の「個別指定」欄を使います</t>
  </si>
  <si>
    <t>👥 従業員名簿</t>
  </si>
  <si>
    <t>うすい黄色＝入力／灰色＝自動計算（保護しています）。「入力確認」に ⚠ が出たら直してください。</t>
  </si>
  <si>
    <t>個別指定（任意）：前倒し付与などで自動計算と異なる場合だけ入力</t>
  </si>
  <si>
    <t>社員番号</t>
  </si>
  <si>
    <t>氏名</t>
  </si>
  <si>
    <t>入社日</t>
  </si>
  <si>
    <t>週の所定
労働日数</t>
  </si>
  <si>
    <t>週の所定
労働時間
（40:00）</t>
  </si>
  <si>
    <t>年間の所定
労働日数</t>
  </si>
  <si>
    <t>1日の所定
労働時間
（8:00）</t>
  </si>
  <si>
    <t>出勤率
8割以上</t>
  </si>
  <si>
    <t>前年度からの
繰越日数</t>
  </si>
  <si>
    <t>入力確認</t>
  </si>
  <si>
    <t>区分</t>
  </si>
  <si>
    <t>今年度の
基準日</t>
  </si>
  <si>
    <t>次回の
基準日</t>
  </si>
  <si>
    <t>付与の
段階</t>
  </si>
  <si>
    <t>今年度の
付与日数</t>
  </si>
  <si>
    <t>合計</t>
  </si>
  <si>
    <t>取得</t>
  </si>
  <si>
    <t>取得の
内訳</t>
  </si>
  <si>
    <t>残日数</t>
  </si>
  <si>
    <t>残りの
内訳</t>
  </si>
  <si>
    <t>年5日
義務</t>
  </si>
  <si>
    <t>義務に
カウント</t>
  </si>
  <si>
    <t>義務の
残り</t>
  </si>
  <si>
    <t>義務の
期限</t>
  </si>
  <si>
    <t>判定</t>
  </si>
  <si>
    <t>計算1</t>
  </si>
  <si>
    <t>計算2</t>
  </si>
  <si>
    <t>計算3</t>
  </si>
  <si>
    <t>取得・日単位（日数）</t>
  </si>
  <si>
    <t>取得・半日単位（日数）</t>
  </si>
  <si>
    <t>取得・時間単位（時間数）</t>
  </si>
  <si>
    <t>残り・日単位</t>
  </si>
  <si>
    <t>残り・半日単位</t>
  </si>
  <si>
    <t>残り・時間単位</t>
  </si>
  <si>
    <t>個別指定
今回の基準日</t>
  </si>
  <si>
    <t>個別指定
次回の基準日</t>
  </si>
  <si>
    <t>個別指定
今回の付与日数</t>
  </si>
  <si>
    <t>S001</t>
  </si>
  <si>
    <t>山田 太郎</t>
  </si>
  <si>
    <t>はい</t>
  </si>
  <si>
    <t>S002</t>
  </si>
  <si>
    <t>佐藤 花子</t>
  </si>
  <si>
    <t>S003</t>
  </si>
  <si>
    <t>鈴木 一郎</t>
  </si>
  <si>
    <t>S004</t>
  </si>
  <si>
    <t>高橋 みどり</t>
  </si>
  <si>
    <t>※「判定」が赤い人は、年5日の取得義務がまだ足りていないか、確認が必要です。「義務の期限」までに取らせてください。</t>
  </si>
  <si>
    <t>※「取得」「残日数」の小数は時間単位年休の端数です。となりの「内訳」に 日と時間 で表示しています。</t>
  </si>
  <si>
    <t>※ 判定に「移行期」と出た人は、前倒し付与で年5日の義務の期間が重なっています。次の2つを手作業で確認してください。</t>
  </si>
  <si>
    <t>　①「今回の基準日」からの1年（＝「義務の期限」まで）に5日取れているか確認してください。</t>
  </si>
  <si>
    <t>　　この表の「取得」は、次回の基準日の前日まで（かつ集計日まで）しか数えていません。次回の基準日当日から「義務の期限」までに取った分も足してください。</t>
  </si>
  <si>
    <t>　②「次回の基準日」からの1年にも、別に5日が必要です。次の期間になったら、個別指定の日付・付与日数を更新し、この表で改めて確認してください。</t>
  </si>
  <si>
    <t>⚠ 21人目以降を追加するときは、表の一番下に書き足さず、必ず表の途中（6〜23行目）に行を挿入してください。くわしくは「はじめに」をご覧ください。</t>
  </si>
  <si>
    <t>📋 年休 取得状況一覧</t>
  </si>
  <si>
    <t>基準日</t>
  </si>
  <si>
    <t>基準日
付与日数</t>
  </si>
  <si>
    <t>繰越</t>
  </si>
  <si>
    <t>基準日
残日数</t>
  </si>
  <si>
    <t>取得済
（日）</t>
  </si>
  <si>
    <t>取得済
（0.5日）</t>
  </si>
  <si>
    <t>取得済
（時間）</t>
  </si>
  <si>
    <t>残り
（日）</t>
  </si>
  <si>
    <t>残り
（時間）</t>
  </si>
  <si>
    <t>年5日義務</t>
  </si>
  <si>
    <t>義務の期限</t>
  </si>
  <si>
    <t>状況</t>
  </si>
  <si>
    <t>※ 基準日は、今回の付与期間の開始日です（会社の年度ではありません）。</t>
  </si>
  <si>
    <t>※ 取得済は「日」「0.5日」「時間」に分け、残りは「日」（0.5日を含む）と「時間」に分けて表示しています（いずれも現在の付与期間・集計日までの実績）。</t>
  </si>
  <si>
    <t>※ 時間単位で取った年休は「取得済」には入りますが、年5日の義務には数えられません。</t>
  </si>
  <si>
    <t>※ この一覧は状況をつかむための補助資料です。法律上の年休管理簿は「年休管理簿」シートを使ってください。</t>
  </si>
  <si>
    <t>※「移行期」と出た人は、前倒しで義務の期間が重なっています。前の期間の5日は、次回の基準日当日から前の「義務の期限」までに取った分も足して数えてください。
　くわしくは「従業員名簿」の注記と「はじめに」をご覧ください。</t>
  </si>
  <si>
    <t>🗓 取得記録</t>
  </si>
  <si>
    <t>⚠ 301件目からは、表の一番下ではなく必ず表の途中（6〜303行目）に行を挿入してください（くわしくは「はじめに」）。</t>
  </si>
  <si>
    <t>年休を取った日を1行ずつ足していってください。並び順は問いません。</t>
  </si>
  <si>
    <t>取得日</t>
  </si>
  <si>
    <t>取得の単位</t>
  </si>
  <si>
    <t>時間数</t>
  </si>
  <si>
    <t>日数換算</t>
  </si>
  <si>
    <t>年5日に
カウント</t>
  </si>
  <si>
    <t>備考</t>
  </si>
  <si>
    <t>管理簿用</t>
  </si>
  <si>
    <t>1日</t>
  </si>
  <si>
    <t>私用</t>
  </si>
  <si>
    <t>半日</t>
  </si>
  <si>
    <t>通院（午後）</t>
  </si>
  <si>
    <t>時間</t>
  </si>
  <si>
    <t>子どもの学校行事</t>
  </si>
  <si>
    <t>夏休み</t>
  </si>
  <si>
    <t>📄 年次有給休暇 管理簿（1人分）</t>
  </si>
  <si>
    <t>社員を選んでください</t>
  </si>
  <si>
    <t>S001：山田 太郎</t>
  </si>
  <si>
    <t>取得（日数換算）</t>
  </si>
  <si>
    <t>取得の内訳（日と時間）</t>
  </si>
  <si>
    <t>今年度の基準日</t>
  </si>
  <si>
    <t>次回の基準日</t>
  </si>
  <si>
    <t>残りの内訳（日と時間）</t>
  </si>
  <si>
    <t>今年度の付与日数</t>
  </si>
  <si>
    <t>年5日義務にカウント</t>
  </si>
  <si>
    <t>前年度からの繰越日数</t>
  </si>
  <si>
    <t>年5日義務の期限</t>
  </si>
  <si>
    <t>年5日義務の状況</t>
  </si>
  <si>
    <t>※ 年次有給休暇管理簿は、時季・日数・基準日を記録し、期間満了後5年間（当分の間は3年間）保存することが義務づけられています（労働基準法施行規則24条の7、同規則附則72条）。</t>
  </si>
  <si>
    <t>※ 明細は1人50件まで表示します。年度が変わる前に、このシートを印刷またはPDFで保存してください。</t>
  </si>
  <si>
    <t>※ 取得明細が28件以下の方は、1ページ目だけ印刷すれば保管できます。</t>
  </si>
  <si>
    <t>今年度の取得明細</t>
  </si>
  <si>
    <t>No</t>
  </si>
  <si>
    <t>単位</t>
  </si>
  <si>
    <t>📖 法定の付与日数（労働基準法39条）</t>
  </si>
  <si>
    <t>自動計算に使う表です。書き換えないでください。</t>
  </si>
  <si>
    <t>週の所定労働日数 ＼ 付与の段階</t>
  </si>
  <si>
    <t>週5日以上／週30時間以上／年217日以上（正社員など）</t>
  </si>
  <si>
    <t>週4日、または年169〜216日</t>
  </si>
  <si>
    <t>週3日、または年121〜168日</t>
  </si>
  <si>
    <t>週2日、または年73〜120日</t>
  </si>
  <si>
    <t>週1日、または年48〜72日</t>
  </si>
  <si>
    <t>付与の段階6.5以上は一律で最大日数です（週5日以上なら20日）。</t>
  </si>
  <si>
    <t>週の所定労働日数が4日以下でも、週30時間以上なら正社員と同じ日数になります（労働基準法施行規則24条の3）。</t>
  </si>
  <si>
    <t>週の日数を決めにくい人は、年間の所定労働日数の区分を使います。名簿の「年間の所定労働日数」に入れてください。</t>
  </si>
  <si>
    <t>付与には、6か月以上の継続勤務と、全労働日の8割以上の出勤が必要です（労働基準法39条1項・2項）。</t>
  </si>
  <si>
    <t>【出典】</t>
  </si>
  <si>
    <t>労働基準法: https://elaws.e-gov.go.jp/document?lawid=322AC0000000049</t>
  </si>
  <si>
    <t>労働基準法施行規則: https://elaws.e-gov.go.jp/document?lawid=322M40000100023</t>
  </si>
  <si>
    <t>厚生労働省 年次有給休暇の案内: https://www.mhlw.go.jp/hatarakikata/salaried.html</t>
  </si>
  <si>
    <t>※ 配布・利用の前に、最新の条文と行政資料をご確認ください。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</si>
</sst>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quot;年&quot;"/>
    <numFmt numFmtId="177" formatCode="0&quot;日&quot;"/>
    <numFmt numFmtId="178" formatCode="0.0&quot;時間&quot;"/>
    <numFmt numFmtId="179" formatCode="0.00&quot;日&quot;"/>
    <numFmt numFmtId="180" formatCode="ge\.m\.d"/>
    <numFmt numFmtId="181" formatCode="0.0&quot;日&quot;"/>
    <numFmt numFmtId="182" formatCode="[h]&quot;時間&quot;m&quot;分&quot;"/>
    <numFmt numFmtId="183" formatCode="0.0"/>
  </numFmts>
  <fonts count="18" x14ac:knownFonts="1">
    <font>
      <sz val="11"/>
      <color theme="1"/>
      <name val="HG丸ｺﾞｼｯｸM-PRO"/>
      <family val="2"/>
    </font>
    <font>
      <sz val="8.5"/>
      <color rgb="FF8A9598"/>
      <name val="HG丸ｺﾞｼｯｸM-PRO"/>
      <family val="3"/>
      <charset val="128"/>
    </font>
    <font>
      <b/>
      <sz val="12"/>
      <color rgb="FF4F7C77"/>
      <name val="HG丸ｺﾞｼｯｸM-PRO"/>
      <family val="3"/>
      <charset val="128"/>
    </font>
    <font>
      <sz val="9.5"/>
      <color rgb="FF4A5558"/>
      <name val="HG丸ｺﾞｼｯｸM-PRO"/>
      <family val="3"/>
      <charset val="128"/>
    </font>
    <font>
      <b/>
      <sz val="17"/>
      <color rgb="FF4F7C77"/>
      <name val="HG丸ｺﾞｼｯｸM-PRO"/>
      <family val="3"/>
      <charset val="128"/>
    </font>
    <font>
      <b/>
      <sz val="11"/>
      <color rgb="FF4F7C77"/>
      <name val="HG丸ｺﾞｼｯｸM-PRO"/>
      <family val="3"/>
      <charset val="128"/>
    </font>
    <font>
      <b/>
      <sz val="9.5"/>
      <color rgb="FF3E4F51"/>
      <name val="HG丸ｺﾞｼｯｸM-PRO"/>
      <family val="3"/>
      <charset val="128"/>
    </font>
    <font>
      <sz val="11"/>
      <color theme="1"/>
      <name val="HG丸ｺﾞｼｯｸM-PRO"/>
      <family val="2"/>
    </font>
    <font>
      <b/>
      <sz val="17"/>
      <color rgb="FF4F7C77"/>
      <name val="HG丸ｺﾞｼｯｸM-PRO"/>
      <family val="3"/>
      <charset val="128"/>
    </font>
    <font>
      <sz val="10"/>
      <color rgb="FF4A5558"/>
      <name val="HG丸ｺﾞｼｯｸM-PRO"/>
      <family val="3"/>
      <charset val="128"/>
    </font>
    <font>
      <b/>
      <sz val="12"/>
      <color rgb="FF4F7C77"/>
      <name val="HG丸ｺﾞｼｯｸM-PRO"/>
      <family val="3"/>
      <charset val="128"/>
    </font>
    <font>
      <sz val="9"/>
      <color rgb="FF8A9598"/>
      <name val="HG丸ｺﾞｼｯｸM-PRO"/>
      <family val="3"/>
      <charset val="128"/>
    </font>
    <font>
      <sz val="10"/>
      <color rgb="FF8A6A3C"/>
      <name val="HG丸ｺﾞｼｯｸM-PRO"/>
      <family val="3"/>
      <charset val="128"/>
    </font>
    <font>
      <b/>
      <sz val="10"/>
      <color rgb="FF3E4F51"/>
      <name val="HG丸ｺﾞｼｯｸM-PRO"/>
      <family val="3"/>
      <charset val="128"/>
    </font>
    <font>
      <b/>
      <sz val="12"/>
      <color rgb="FFA8564B"/>
      <name val="HG丸ｺﾞｼｯｸM-PRO"/>
      <family val="3"/>
      <charset val="128"/>
    </font>
    <font>
      <b/>
      <sz val="9.5"/>
      <color rgb="FFA8564B"/>
      <name val="HG丸ｺﾞｼｯｸM-PRO"/>
      <family val="3"/>
      <charset val="128"/>
    </font>
    <font>
      <b/>
      <sz val="9"/>
      <color rgb="FFA8564B"/>
      <name val="HG丸ｺﾞｼｯｸM-PRO"/>
      <family val="3"/>
      <charset val="128"/>
    </font>
    <font>
      <sz val="6"/>
      <name val="ＭＳ Ｐゴシック"/>
      <family val="3"/>
      <charset val="128"/>
    </font>
  </fonts>
  <fills count="15">
    <fill>
      <patternFill patternType="none"/>
    </fill>
    <fill>
      <patternFill patternType="gray125"/>
    </fill>
    <fill>
      <patternFill patternType="solid">
        <fgColor rgb="FFEDF5F3"/>
        <bgColor rgb="FFF9F8F5"/>
      </patternFill>
    </fill>
    <fill>
      <patternFill patternType="solid">
        <fgColor rgb="FFFFF7E8"/>
        <bgColor rgb="FFF9F8F5"/>
      </patternFill>
    </fill>
    <fill>
      <patternFill patternType="solid">
        <fgColor rgb="FFF9F8F5"/>
        <bgColor rgb="FFFFF7E8"/>
      </patternFill>
    </fill>
    <fill>
      <patternFill patternType="solid">
        <fgColor rgb="FFA8D3CB"/>
        <bgColor rgb="FFC0C0C0"/>
      </patternFill>
    </fill>
    <fill>
      <patternFill patternType="solid">
        <fgColor rgb="FFD6E8E4"/>
        <bgColor rgb="FFE6E1D8"/>
      </patternFill>
    </fill>
    <fill>
      <patternFill patternType="solid">
        <fgColor rgb="FFEDF5F3"/>
      </patternFill>
    </fill>
    <fill>
      <patternFill patternType="solid">
        <fgColor rgb="FFD6E8E4"/>
      </patternFill>
    </fill>
    <fill>
      <patternFill patternType="solid">
        <fgColor rgb="FFA8D3CB"/>
      </patternFill>
    </fill>
    <fill>
      <patternFill patternType="solid">
        <fgColor rgb="FFE3F1EC"/>
      </patternFill>
    </fill>
    <fill>
      <patternFill patternType="solid">
        <fgColor rgb="FFF5EFDB"/>
      </patternFill>
    </fill>
    <fill>
      <patternFill patternType="solid">
        <fgColor rgb="FFF9F8F5"/>
      </patternFill>
    </fill>
    <fill>
      <patternFill patternType="solid">
        <fgColor rgb="FFFBFAF7"/>
      </patternFill>
    </fill>
    <fill>
      <patternFill patternType="solid">
        <fgColor rgb="FFFBE5DF"/>
      </patternFill>
    </fill>
  </fills>
  <borders count="6">
    <border>
      <left/>
      <right/>
      <top/>
      <bottom/>
      <diagonal/>
    </border>
    <border>
      <left style="thin">
        <color rgb="FFE6E1D8"/>
      </left>
      <right style="thin">
        <color rgb="FFE6E1D8"/>
      </right>
      <top style="thin">
        <color rgb="FFE6E1D8"/>
      </top>
      <bottom style="thin">
        <color rgb="FFE6E1D8"/>
      </bottom>
      <diagonal/>
    </border>
    <border>
      <left style="thin">
        <color rgb="FFE6E1D8"/>
      </left>
      <right style="thin">
        <color rgb="FFE6E1D8"/>
      </right>
      <top style="thin">
        <color rgb="FFE6E1D8"/>
      </top>
      <bottom style="thin">
        <color rgb="FFE6E1D8"/>
      </bottom>
      <diagonal/>
    </border>
    <border>
      <left/>
      <right style="thin">
        <color rgb="FFE6E1D8"/>
      </right>
      <top style="thin">
        <color rgb="FFE6E1D8"/>
      </top>
      <bottom style="thin">
        <color rgb="FFE6E1D8"/>
      </bottom>
      <diagonal/>
    </border>
    <border>
      <left style="thin">
        <color rgb="FFA0A8A5"/>
      </left>
      <right style="thin">
        <color rgb="FFA0A8A5"/>
      </right>
      <top style="thin">
        <color rgb="FFA0A8A5"/>
      </top>
      <bottom style="thin">
        <color rgb="FFA0A8A5"/>
      </bottom>
      <diagonal/>
    </border>
    <border>
      <left style="thin">
        <color rgb="FFA0A8A5"/>
      </left>
      <right style="thin">
        <color rgb="FFA0A8A5"/>
      </right>
      <top style="thin">
        <color rgb="FFA0A8A5"/>
      </top>
      <bottom style="thin">
        <color rgb="FFA0A8A5"/>
      </bottom>
      <diagonal/>
    </border>
  </borders>
  <cellStyleXfs count="1">
    <xf numFmtId="0" fontId="0" fillId="0" borderId="0"/>
  </cellStyleXfs>
  <cellXfs count="90">
    <xf numFmtId="0" fontId="0" fillId="0" borderId="0" xfId="0" applyAlignment="1"/>
    <xf numFmtId="0" fontId="0" fillId="0" borderId="0" xfId="0" applyAlignment="1"/>
    <xf numFmtId="0" fontId="7" fillId="0" borderId="0" xfId="0" applyFont="1"/>
    <xf numFmtId="0" fontId="0" fillId="0" borderId="0" xfId="0"/>
    <xf numFmtId="0" fontId="8" fillId="0" borderId="0" xfId="0" applyFont="1" applyAlignment="1">
      <alignment horizontal="left" vertical="top" wrapText="1"/>
    </xf>
    <xf numFmtId="0" fontId="1" fillId="0" borderId="0" xfId="0" applyFont="1" applyAlignment="1">
      <alignment horizontal="left" vertical="top" wrapText="1"/>
    </xf>
    <xf numFmtId="0" fontId="16" fillId="7" borderId="2" xfId="0" applyFont="1" applyFill="1" applyBorder="1" applyAlignment="1">
      <alignment horizontal="left" vertical="center" wrapText="1"/>
    </xf>
    <xf numFmtId="0" fontId="10" fillId="7" borderId="0" xfId="0" applyFont="1" applyFill="1" applyAlignment="1">
      <alignment horizontal="left" vertical="top" wrapText="1"/>
    </xf>
    <xf numFmtId="0" fontId="9" fillId="13" borderId="0" xfId="0" applyFont="1" applyFill="1" applyAlignment="1">
      <alignment horizontal="left" vertical="top" wrapText="1"/>
    </xf>
    <xf numFmtId="0" fontId="9" fillId="13" borderId="0" xfId="0" applyFont="1" applyFill="1" applyAlignment="1">
      <alignment horizontal="left" vertical="top" wrapText="1"/>
    </xf>
    <xf numFmtId="0" fontId="9" fillId="0" borderId="0" xfId="0" applyFont="1" applyAlignment="1">
      <alignment horizontal="left" vertical="top" wrapText="1"/>
    </xf>
    <xf numFmtId="0" fontId="2" fillId="7" borderId="0" xfId="0" applyFont="1" applyFill="1" applyAlignment="1">
      <alignment horizontal="left" vertical="top" wrapText="1"/>
    </xf>
    <xf numFmtId="0" fontId="3" fillId="13" borderId="0" xfId="0" applyFont="1" applyFill="1" applyAlignment="1">
      <alignment horizontal="left" vertical="top" wrapText="1"/>
    </xf>
    <xf numFmtId="0" fontId="7" fillId="13" borderId="0" xfId="0" applyFont="1" applyFill="1" applyAlignment="1">
      <alignment horizontal="left" vertical="top" wrapText="1"/>
    </xf>
    <xf numFmtId="0" fontId="9" fillId="7" borderId="0" xfId="0" applyFont="1" applyFill="1" applyAlignment="1">
      <alignment horizontal="left" vertical="top" wrapText="1"/>
    </xf>
    <xf numFmtId="0" fontId="14" fillId="14" borderId="0" xfId="0" applyFont="1" applyFill="1" applyAlignment="1">
      <alignment horizontal="left" vertical="center" wrapText="1"/>
    </xf>
    <xf numFmtId="0" fontId="11" fillId="13" borderId="0" xfId="0" applyFont="1" applyFill="1" applyAlignment="1">
      <alignment horizontal="left" vertical="top" wrapText="1"/>
    </xf>
    <xf numFmtId="0" fontId="1" fillId="13" borderId="0" xfId="0" applyFont="1" applyFill="1" applyAlignment="1">
      <alignment horizontal="left" vertical="top" wrapText="1"/>
    </xf>
    <xf numFmtId="0" fontId="11" fillId="13" borderId="0" xfId="0" applyFont="1" applyFill="1" applyAlignment="1">
      <alignment horizontal="left" vertical="top" wrapText="1"/>
    </xf>
    <xf numFmtId="0" fontId="8" fillId="0" borderId="0" xfId="0" applyFont="1" applyAlignment="1"/>
    <xf numFmtId="0" fontId="9" fillId="0" borderId="1" xfId="0" applyFont="1" applyBorder="1" applyAlignment="1">
      <alignment horizontal="left" vertical="center"/>
    </xf>
    <xf numFmtId="0" fontId="12" fillId="3" borderId="1" xfId="0" applyFont="1" applyFill="1" applyBorder="1" applyAlignment="1" applyProtection="1">
      <alignment horizontal="center" vertical="center"/>
      <protection locked="0"/>
    </xf>
    <xf numFmtId="0" fontId="11" fillId="0" borderId="0" xfId="0" applyFont="1" applyAlignment="1">
      <alignment horizontal="left" vertical="top" wrapText="1"/>
    </xf>
    <xf numFmtId="14" fontId="12" fillId="3" borderId="1" xfId="0" applyNumberFormat="1" applyFont="1" applyFill="1" applyBorder="1" applyAlignment="1" applyProtection="1">
      <alignment horizontal="center" vertical="center"/>
      <protection locked="0"/>
    </xf>
    <xf numFmtId="180" fontId="9" fillId="4" borderId="1" xfId="0" applyNumberFormat="1" applyFont="1" applyFill="1" applyBorder="1" applyAlignment="1">
      <alignment horizontal="center" vertical="center"/>
    </xf>
    <xf numFmtId="0" fontId="10" fillId="0" borderId="0" xfId="0" applyFont="1" applyAlignment="1"/>
    <xf numFmtId="0" fontId="11" fillId="0" borderId="0" xfId="0" applyFont="1" applyAlignment="1"/>
    <xf numFmtId="0" fontId="13" fillId="5"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2" fillId="3" borderId="1" xfId="0" applyFont="1" applyFill="1" applyBorder="1" applyAlignment="1" applyProtection="1">
      <alignment horizontal="center" vertical="center"/>
      <protection locked="0"/>
    </xf>
    <xf numFmtId="180" fontId="12" fillId="3" borderId="1" xfId="0" applyNumberFormat="1" applyFont="1" applyFill="1" applyBorder="1" applyAlignment="1" applyProtection="1">
      <alignment horizontal="center" vertical="center"/>
      <protection locked="0"/>
    </xf>
    <xf numFmtId="182" fontId="12" fillId="3" borderId="1" xfId="0" applyNumberFormat="1" applyFont="1" applyFill="1" applyBorder="1" applyAlignment="1" applyProtection="1">
      <alignment horizontal="center" vertical="center"/>
      <protection locked="0"/>
    </xf>
    <xf numFmtId="179" fontId="12" fillId="3" borderId="1" xfId="0" applyNumberFormat="1" applyFont="1" applyFill="1" applyBorder="1" applyAlignment="1" applyProtection="1">
      <alignment horizontal="center" vertical="center"/>
      <protection locked="0"/>
    </xf>
    <xf numFmtId="0" fontId="9" fillId="4" borderId="1" xfId="0" applyFont="1" applyFill="1" applyBorder="1" applyAlignment="1">
      <alignment horizontal="left" vertical="center"/>
    </xf>
    <xf numFmtId="0" fontId="9" fillId="4" borderId="1" xfId="0" applyFont="1" applyFill="1" applyBorder="1" applyAlignment="1">
      <alignment horizontal="center" vertical="center"/>
    </xf>
    <xf numFmtId="176" fontId="9" fillId="4" borderId="1" xfId="0" applyNumberFormat="1" applyFont="1" applyFill="1" applyBorder="1" applyAlignment="1">
      <alignment horizontal="center" vertical="center"/>
    </xf>
    <xf numFmtId="179" fontId="9" fillId="4" borderId="1" xfId="0" applyNumberFormat="1" applyFont="1" applyFill="1" applyBorder="1" applyAlignment="1">
      <alignment horizontal="center" vertical="center"/>
    </xf>
    <xf numFmtId="14" fontId="9" fillId="4" borderId="1" xfId="0" applyNumberFormat="1" applyFont="1" applyFill="1" applyBorder="1" applyAlignment="1">
      <alignment horizontal="center" vertical="center"/>
    </xf>
    <xf numFmtId="1" fontId="9" fillId="4" borderId="1" xfId="0" applyNumberFormat="1" applyFont="1" applyFill="1" applyBorder="1" applyAlignment="1">
      <alignment horizontal="center" vertical="center"/>
    </xf>
    <xf numFmtId="183" fontId="9" fillId="4" borderId="1" xfId="0" applyNumberFormat="1" applyFont="1" applyFill="1" applyBorder="1" applyAlignment="1">
      <alignment horizontal="center" vertical="center"/>
    </xf>
    <xf numFmtId="0" fontId="6" fillId="9"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3" fillId="12" borderId="4" xfId="0" applyFont="1" applyFill="1" applyBorder="1" applyAlignment="1">
      <alignment horizontal="center" vertical="center"/>
    </xf>
    <xf numFmtId="0" fontId="3" fillId="12" borderId="4" xfId="0" applyFont="1" applyFill="1" applyBorder="1" applyAlignment="1">
      <alignment horizontal="left" vertical="center"/>
    </xf>
    <xf numFmtId="180" fontId="3" fillId="12" borderId="4" xfId="0" applyNumberFormat="1" applyFont="1" applyFill="1" applyBorder="1" applyAlignment="1">
      <alignment horizontal="center" vertical="center"/>
    </xf>
    <xf numFmtId="179" fontId="3" fillId="12" borderId="4" xfId="0" applyNumberFormat="1" applyFont="1" applyFill="1" applyBorder="1" applyAlignment="1">
      <alignment horizontal="center" vertical="center"/>
    </xf>
    <xf numFmtId="177" fontId="3" fillId="12" borderId="4" xfId="0" applyNumberFormat="1" applyFont="1" applyFill="1" applyBorder="1" applyAlignment="1">
      <alignment horizontal="center" vertical="center"/>
    </xf>
    <xf numFmtId="181" fontId="3" fillId="12" borderId="4" xfId="0" applyNumberFormat="1" applyFont="1" applyFill="1" applyBorder="1" applyAlignment="1">
      <alignment horizontal="center" vertical="center"/>
    </xf>
    <xf numFmtId="178" fontId="3" fillId="12" borderId="4" xfId="0" applyNumberFormat="1" applyFont="1" applyFill="1" applyBorder="1" applyAlignment="1">
      <alignment horizontal="center" vertical="center"/>
    </xf>
    <xf numFmtId="178" fontId="12" fillId="3" borderId="1" xfId="0" applyNumberFormat="1" applyFont="1" applyFill="1" applyBorder="1" applyAlignment="1" applyProtection="1">
      <alignment horizontal="center" vertical="center"/>
      <protection locked="0"/>
    </xf>
    <xf numFmtId="0" fontId="12" fillId="3" borderId="1" xfId="0" applyFont="1" applyFill="1" applyBorder="1" applyAlignment="1" applyProtection="1">
      <alignment horizontal="left" vertical="center"/>
      <protection locked="0"/>
    </xf>
    <xf numFmtId="0" fontId="9" fillId="2" borderId="5" xfId="0" applyFont="1" applyFill="1" applyBorder="1" applyAlignment="1">
      <alignment horizontal="left" vertical="center"/>
    </xf>
    <xf numFmtId="0" fontId="12" fillId="3" borderId="5" xfId="0" applyFont="1" applyFill="1" applyBorder="1" applyAlignment="1" applyProtection="1">
      <alignment horizontal="center" vertical="center"/>
      <protection locked="0"/>
    </xf>
    <xf numFmtId="0" fontId="9" fillId="4" borderId="5" xfId="0" applyFont="1" applyFill="1" applyBorder="1" applyAlignment="1">
      <alignment horizontal="center" vertical="center"/>
    </xf>
    <xf numFmtId="179" fontId="9" fillId="4" borderId="5" xfId="0" applyNumberFormat="1" applyFont="1" applyFill="1" applyBorder="1" applyAlignment="1">
      <alignment horizontal="center" vertical="center"/>
    </xf>
    <xf numFmtId="180" fontId="9" fillId="4" borderId="5" xfId="0" applyNumberFormat="1" applyFont="1" applyFill="1" applyBorder="1" applyAlignment="1">
      <alignment horizontal="center" vertical="center"/>
    </xf>
    <xf numFmtId="0" fontId="13" fillId="6" borderId="5" xfId="0" applyFont="1" applyFill="1" applyBorder="1" applyAlignment="1">
      <alignment horizontal="center" vertical="center"/>
    </xf>
    <xf numFmtId="178" fontId="9" fillId="4" borderId="5" xfId="0" applyNumberFormat="1" applyFont="1" applyFill="1" applyBorder="1" applyAlignment="1">
      <alignment horizontal="center" vertical="center"/>
    </xf>
    <xf numFmtId="0" fontId="9" fillId="4" borderId="5" xfId="0" applyFont="1" applyFill="1" applyBorder="1" applyAlignment="1">
      <alignment horizontal="left" vertical="center"/>
    </xf>
    <xf numFmtId="176" fontId="13" fillId="5" borderId="1" xfId="0" applyNumberFormat="1" applyFont="1" applyFill="1" applyBorder="1" applyAlignment="1">
      <alignment horizontal="center" vertical="center"/>
    </xf>
    <xf numFmtId="177" fontId="9" fillId="0" borderId="1" xfId="0" applyNumberFormat="1" applyFont="1" applyBorder="1" applyAlignment="1">
      <alignment horizontal="center" vertical="center"/>
    </xf>
    <xf numFmtId="0" fontId="11" fillId="0" borderId="0" xfId="0" applyFont="1" applyAlignment="1">
      <alignment horizontal="left" vertical="center" wrapText="1"/>
    </xf>
    <xf numFmtId="0" fontId="13" fillId="5" borderId="1" xfId="0" applyFont="1" applyFill="1" applyBorder="1" applyAlignment="1">
      <alignment horizontal="center" vertical="center" wrapText="1"/>
    </xf>
    <xf numFmtId="179" fontId="12" fillId="3" borderId="1" xfId="0" applyNumberFormat="1" applyFont="1" applyFill="1" applyBorder="1" applyAlignment="1" applyProtection="1">
      <alignment horizontal="center" vertical="center"/>
      <protection locked="0"/>
    </xf>
    <xf numFmtId="0" fontId="10" fillId="7" borderId="0" xfId="0" applyFont="1" applyFill="1" applyAlignment="1">
      <alignment horizontal="left" vertical="top" wrapText="1"/>
    </xf>
    <xf numFmtId="0" fontId="9" fillId="4" borderId="1" xfId="0" applyFont="1" applyFill="1" applyBorder="1" applyAlignment="1">
      <alignment horizontal="center" vertical="center" wrapText="1"/>
    </xf>
    <xf numFmtId="0" fontId="7" fillId="0" borderId="3" xfId="0" applyFont="1" applyBorder="1"/>
    <xf numFmtId="0" fontId="15" fillId="7" borderId="2" xfId="0" applyFont="1" applyFill="1" applyBorder="1" applyAlignment="1">
      <alignment horizontal="left" vertical="center" wrapText="1"/>
    </xf>
    <xf numFmtId="0" fontId="0" fillId="0" borderId="0" xfId="0" applyAlignment="1"/>
    <xf numFmtId="0" fontId="11" fillId="0" borderId="0" xfId="0" applyFont="1" applyAlignment="1">
      <alignment horizontal="left" vertical="center"/>
    </xf>
    <xf numFmtId="0" fontId="7" fillId="0" borderId="0" xfId="0" applyFont="1"/>
    <xf numFmtId="0" fontId="11" fillId="0" borderId="0" xfId="0" applyFont="1" applyAlignment="1">
      <alignment horizontal="left" vertical="center" wrapText="1"/>
    </xf>
    <xf numFmtId="0" fontId="3" fillId="7" borderId="0" xfId="0" applyFont="1" applyFill="1" applyAlignment="1">
      <alignment horizontal="left" vertical="center" wrapText="1"/>
    </xf>
    <xf numFmtId="0" fontId="0" fillId="0" borderId="0" xfId="0"/>
    <xf numFmtId="0" fontId="15" fillId="14" borderId="0" xfId="0" applyFont="1" applyFill="1" applyAlignment="1">
      <alignment horizontal="left" vertical="center" wrapText="1"/>
    </xf>
    <xf numFmtId="0" fontId="6" fillId="3" borderId="0" xfId="0" applyFont="1" applyFill="1" applyAlignment="1">
      <alignment horizontal="left" vertical="center" wrapText="1"/>
    </xf>
    <xf numFmtId="0" fontId="1" fillId="7" borderId="0" xfId="0" applyFont="1" applyFill="1" applyAlignment="1">
      <alignment horizontal="left" vertical="center" wrapText="1"/>
    </xf>
    <xf numFmtId="0" fontId="4" fillId="0" borderId="0" xfId="0" applyFont="1" applyAlignment="1">
      <alignment horizontal="left" vertical="center"/>
    </xf>
    <xf numFmtId="0" fontId="5" fillId="8" borderId="2" xfId="0" applyFont="1" applyFill="1" applyBorder="1" applyAlignment="1">
      <alignment horizontal="center" vertical="center"/>
    </xf>
    <xf numFmtId="180" fontId="9" fillId="4" borderId="5" xfId="0" applyNumberFormat="1" applyFont="1" applyFill="1" applyBorder="1" applyAlignment="1">
      <alignment horizontal="center" vertical="center"/>
    </xf>
    <xf numFmtId="14" fontId="9" fillId="4" borderId="5" xfId="0" applyNumberFormat="1" applyFont="1" applyFill="1" applyBorder="1" applyAlignment="1">
      <alignment horizontal="center" vertical="center"/>
    </xf>
    <xf numFmtId="0" fontId="1" fillId="7" borderId="4" xfId="0" applyFont="1" applyFill="1" applyBorder="1" applyAlignment="1">
      <alignment horizontal="left" vertical="center" wrapText="1"/>
    </xf>
    <xf numFmtId="0" fontId="9" fillId="4" borderId="5" xfId="0" applyFont="1" applyFill="1" applyBorder="1" applyAlignment="1">
      <alignment horizontal="center" vertical="center"/>
    </xf>
    <xf numFmtId="0" fontId="9" fillId="2" borderId="5" xfId="0" applyFont="1" applyFill="1" applyBorder="1" applyAlignment="1">
      <alignment horizontal="left" vertical="center"/>
    </xf>
    <xf numFmtId="179" fontId="9" fillId="4" borderId="5" xfId="0" applyNumberFormat="1" applyFont="1" applyFill="1" applyBorder="1" applyAlignment="1">
      <alignment horizontal="center" vertical="center"/>
    </xf>
    <xf numFmtId="0" fontId="10" fillId="0" borderId="0" xfId="0" applyFont="1" applyAlignment="1"/>
    <xf numFmtId="0" fontId="16" fillId="7" borderId="4" xfId="0" applyFont="1" applyFill="1" applyBorder="1" applyAlignment="1">
      <alignment horizontal="left" vertical="center" wrapText="1"/>
    </xf>
  </cellXfs>
  <cellStyles count="1">
    <cellStyle name="標準" xfId="0" builtinId="0"/>
  </cellStyles>
  <dxfs count="10">
    <dxf>
      <font>
        <b/>
        <sz val="9.5"/>
        <color rgb="FFA8564B"/>
        <name val="HG丸ｺﾞｼｯｸM-PRO"/>
      </font>
      <fill>
        <patternFill patternType="solid">
          <fgColor rgb="FFFBE5DF"/>
        </patternFill>
      </fill>
      <border>
        <left style="medium">
          <color rgb="FFA8564B"/>
        </left>
        <right style="medium">
          <color rgb="FFA8564B"/>
        </right>
        <top style="medium">
          <color rgb="FFA8564B"/>
        </top>
        <bottom style="medium">
          <color rgb="FFA8564B"/>
        </bottom>
      </border>
    </dxf>
    <dxf>
      <font>
        <b/>
        <sz val="10"/>
        <color rgb="FFA8564B"/>
        <name val="HG丸ｺﾞｼｯｸM-PRO"/>
        <charset val="1"/>
      </font>
      <fill>
        <patternFill>
          <bgColor rgb="FFFBE5DF"/>
        </patternFill>
      </fill>
    </dxf>
    <dxf>
      <font>
        <b/>
        <sz val="9.5"/>
        <color rgb="FFA8564B"/>
        <name val="HG丸ｺﾞｼｯｸM-PRO"/>
      </font>
      <fill>
        <patternFill patternType="solid">
          <fgColor rgb="FFFBE5DF"/>
        </patternFill>
      </fill>
      <border>
        <left style="medium">
          <color rgb="FFA8564B"/>
        </left>
        <right style="medium">
          <color rgb="FFA8564B"/>
        </right>
        <top style="medium">
          <color rgb="FFA8564B"/>
        </top>
        <bottom style="medium">
          <color rgb="FFA8564B"/>
        </bottom>
      </border>
    </dxf>
    <dxf>
      <font>
        <b/>
        <sz val="9.5"/>
        <color rgb="FFA8564B"/>
        <name val="HG丸ｺﾞｼｯｸM-PRO"/>
      </font>
      <fill>
        <patternFill patternType="solid">
          <fgColor rgb="FFFBE5DF"/>
        </patternFill>
      </fill>
      <border>
        <left style="medium">
          <color rgb="FFA8564B"/>
        </left>
        <right style="medium">
          <color rgb="FFA8564B"/>
        </right>
        <top style="medium">
          <color rgb="FFA8564B"/>
        </top>
        <bottom style="medium">
          <color rgb="FFA8564B"/>
        </bottom>
      </border>
    </dxf>
    <dxf>
      <font>
        <b/>
        <sz val="11"/>
        <color rgb="FFA8564B"/>
        <name val="HG丸ｺﾞｼｯｸM-PRO"/>
      </font>
      <fill>
        <patternFill patternType="solid">
          <fgColor rgb="FFFBE5DF"/>
        </patternFill>
      </fill>
      <border>
        <left style="medium">
          <color rgb="FFA8564B"/>
        </left>
        <right style="medium">
          <color rgb="FFA8564B"/>
        </right>
        <top style="medium">
          <color rgb="FFA8564B"/>
        </top>
        <bottom style="medium">
          <color rgb="FFA8564B"/>
        </bottom>
      </border>
    </dxf>
    <dxf>
      <font>
        <b/>
        <sz val="10"/>
        <color rgb="FFA8564B"/>
        <name val="HG丸ｺﾞｼｯｸM-PRO"/>
        <charset val="1"/>
      </font>
      <fill>
        <patternFill>
          <bgColor rgb="FFFBE5DF"/>
        </patternFill>
      </fill>
    </dxf>
    <dxf>
      <font>
        <b/>
        <sz val="10"/>
        <color rgb="FFA8564B"/>
        <name val="HG丸ｺﾞｼｯｸM-PRO"/>
        <charset val="1"/>
      </font>
      <fill>
        <patternFill>
          <bgColor rgb="FFFBE5DF"/>
        </patternFill>
      </fill>
    </dxf>
    <dxf>
      <font>
        <b/>
        <sz val="10"/>
        <color rgb="FFA8564B"/>
        <name val="HG丸ｺﾞｼｯｸM-PRO"/>
        <charset val="1"/>
      </font>
      <fill>
        <patternFill>
          <bgColor rgb="FFFBE5DF"/>
        </patternFill>
      </fill>
    </dxf>
    <dxf>
      <font>
        <b/>
        <sz val="9.5"/>
        <color rgb="FFA8564B"/>
        <name val="HG丸ｺﾞｼｯｸM-PRO"/>
      </font>
      <fill>
        <patternFill patternType="solid">
          <fgColor rgb="FFFBE5DF"/>
        </patternFill>
      </fill>
    </dxf>
    <dxf>
      <font>
        <b/>
        <sz val="10"/>
        <color rgb="FFA8564B"/>
        <name val="HG丸ｺﾞｼｯｸM-PRO"/>
        <charset val="1"/>
      </font>
      <fill>
        <patternFill>
          <bgColor rgb="FFFBE5DF"/>
        </patternFill>
      </fill>
    </dxf>
  </dxfs>
  <tableStyles count="0" defaultTableStyle="TableStyleMedium2" defaultPivotStyle="PivotStyleLight16"/>
  <colors>
    <indexedColors>
      <rgbColor rgb="FF000000"/>
      <rgbColor rgb="FFF9F8F5"/>
      <rgbColor rgb="FFFF0000"/>
      <rgbColor rgb="FF00FF00"/>
      <rgbColor rgb="FF0000FF"/>
      <rgbColor rgb="FFFFFF00"/>
      <rgbColor rgb="FFFF00FF"/>
      <rgbColor rgb="FF00FFFF"/>
      <rgbColor rgb="FF800000"/>
      <rgbColor rgb="FF008000"/>
      <rgbColor rgb="FF000080"/>
      <rgbColor rgb="FF8A6A3C"/>
      <rgbColor rgb="FF800080"/>
      <rgbColor rgb="FF008080"/>
      <rgbColor rgb="FFC0C0C0"/>
      <rgbColor rgb="FF808080"/>
      <rgbColor rgb="FF9999FF"/>
      <rgbColor rgb="FFA8564B"/>
      <rgbColor rgb="FFFFF7E8"/>
      <rgbColor rgb="FFEDF5F3"/>
      <rgbColor rgb="FF660066"/>
      <rgbColor rgb="FFFF8080"/>
      <rgbColor rgb="FF0066CC"/>
      <rgbColor rgb="FFE6E1D8"/>
      <rgbColor rgb="FF000080"/>
      <rgbColor rgb="FFFF00FF"/>
      <rgbColor rgb="FFFFFF00"/>
      <rgbColor rgb="FF00FFFF"/>
      <rgbColor rgb="FF800080"/>
      <rgbColor rgb="FF800000"/>
      <rgbColor rgb="FF008080"/>
      <rgbColor rgb="FF0000FF"/>
      <rgbColor rgb="FF00CCFF"/>
      <rgbColor rgb="FFCCFFFF"/>
      <rgbColor rgb="FFD6E8E4"/>
      <rgbColor rgb="FFFFFF99"/>
      <rgbColor rgb="FFA8D3CB"/>
      <rgbColor rgb="FFFF99CC"/>
      <rgbColor rgb="FFCC99FF"/>
      <rgbColor rgb="FFFBE5DF"/>
      <rgbColor rgb="FF3366FF"/>
      <rgbColor rgb="FF33CCCC"/>
      <rgbColor rgb="FF99CC00"/>
      <rgbColor rgb="FFFFCC00"/>
      <rgbColor rgb="FFFF9900"/>
      <rgbColor rgb="FFFF6600"/>
      <rgbColor rgb="FF4F7C77"/>
      <rgbColor rgb="FF8A9598"/>
      <rgbColor rgb="FF003366"/>
      <rgbColor rgb="FF339966"/>
      <rgbColor rgb="FF003300"/>
      <rgbColor rgb="FF333300"/>
      <rgbColor rgb="FF993300"/>
      <rgbColor rgb="FF993366"/>
      <rgbColor rgb="FF4A5558"/>
      <rgbColor rgb="FF3E4F5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1"/>
  <sheetViews>
    <sheetView showGridLines="0" zoomScaleNormal="100" workbookViewId="0">
      <selection activeCell="B21" sqref="B21"/>
    </sheetView>
  </sheetViews>
  <sheetFormatPr defaultColWidth="7.6328125" defaultRowHeight="13.5" x14ac:dyDescent="0.15"/>
  <cols>
    <col min="1" max="1" width="2.6328125" style="1" customWidth="1"/>
    <col min="2" max="2" width="91.6328125" style="1" customWidth="1"/>
  </cols>
  <sheetData>
    <row r="1" spans="1:2" x14ac:dyDescent="0.15">
      <c r="A1" s="2"/>
      <c r="B1" s="2"/>
    </row>
    <row r="2" spans="1:2" ht="25.5" customHeight="1" x14ac:dyDescent="0.15">
      <c r="A2" s="2"/>
      <c r="B2" s="4" t="s">
        <v>0</v>
      </c>
    </row>
    <row r="3" spans="1:2" ht="15" customHeight="1" x14ac:dyDescent="0.15">
      <c r="A3" s="2"/>
      <c r="B3" s="5" t="s">
        <v>1</v>
      </c>
    </row>
    <row r="4" spans="1:2" ht="33.950000000000003" customHeight="1" x14ac:dyDescent="0.15">
      <c r="A4" s="2"/>
      <c r="B4" s="6" t="s">
        <v>2</v>
      </c>
    </row>
    <row r="5" spans="1:2" ht="21" customHeight="1" x14ac:dyDescent="0.15">
      <c r="A5" s="2"/>
      <c r="B5" s="7" t="s">
        <v>3</v>
      </c>
    </row>
    <row r="6" spans="1:2" ht="15" customHeight="1" x14ac:dyDescent="0.15">
      <c r="A6" s="2"/>
      <c r="B6" s="8" t="s">
        <v>4</v>
      </c>
    </row>
    <row r="7" spans="1:2" ht="32.1" customHeight="1" x14ac:dyDescent="0.15">
      <c r="A7" s="2"/>
      <c r="B7" s="9" t="s">
        <v>5</v>
      </c>
    </row>
    <row r="8" spans="1:2" ht="15" customHeight="1" x14ac:dyDescent="0.15">
      <c r="A8" s="2"/>
      <c r="B8" s="8" t="s">
        <v>6</v>
      </c>
    </row>
    <row r="9" spans="1:2" ht="15" customHeight="1" x14ac:dyDescent="0.15">
      <c r="A9" s="2"/>
      <c r="B9" s="8" t="s">
        <v>7</v>
      </c>
    </row>
    <row r="10" spans="1:2" ht="15" customHeight="1" x14ac:dyDescent="0.15">
      <c r="A10" s="2"/>
      <c r="B10" s="8" t="s">
        <v>8</v>
      </c>
    </row>
    <row r="11" spans="1:2" ht="15" customHeight="1" x14ac:dyDescent="0.15">
      <c r="A11" s="2"/>
      <c r="B11" s="10"/>
    </row>
    <row r="12" spans="1:2" ht="21" customHeight="1" x14ac:dyDescent="0.15">
      <c r="A12" s="2"/>
      <c r="B12" s="7" t="s">
        <v>9</v>
      </c>
    </row>
    <row r="13" spans="1:2" ht="15" customHeight="1" x14ac:dyDescent="0.15">
      <c r="A13" s="2"/>
      <c r="B13" s="8" t="s">
        <v>10</v>
      </c>
    </row>
    <row r="14" spans="1:2" ht="15" customHeight="1" x14ac:dyDescent="0.15">
      <c r="A14" s="2"/>
      <c r="B14" s="8" t="s">
        <v>11</v>
      </c>
    </row>
    <row r="15" spans="1:2" ht="15" customHeight="1" x14ac:dyDescent="0.15">
      <c r="A15" s="2"/>
      <c r="B15" s="8" t="s">
        <v>12</v>
      </c>
    </row>
    <row r="16" spans="1:2" ht="15" customHeight="1" x14ac:dyDescent="0.15">
      <c r="A16" s="2"/>
      <c r="B16" s="8" t="s">
        <v>13</v>
      </c>
    </row>
    <row r="17" spans="1:2" ht="15" customHeight="1" x14ac:dyDescent="0.15">
      <c r="A17" s="2"/>
      <c r="B17" s="8" t="s">
        <v>14</v>
      </c>
    </row>
    <row r="18" spans="1:2" ht="15" customHeight="1" x14ac:dyDescent="0.15">
      <c r="A18" s="2"/>
      <c r="B18" s="10"/>
    </row>
    <row r="19" spans="1:2" ht="21" customHeight="1" x14ac:dyDescent="0.15">
      <c r="A19" s="2"/>
      <c r="B19" s="7" t="s">
        <v>15</v>
      </c>
    </row>
    <row r="20" spans="1:2" ht="32.1" customHeight="1" x14ac:dyDescent="0.15">
      <c r="A20" s="2"/>
      <c r="B20" s="8" t="s">
        <v>16</v>
      </c>
    </row>
    <row r="21" spans="1:2" ht="15" customHeight="1" x14ac:dyDescent="0.15">
      <c r="A21" s="2"/>
      <c r="B21" s="8" t="s">
        <v>17</v>
      </c>
    </row>
    <row r="22" spans="1:2" ht="15" customHeight="1" x14ac:dyDescent="0.15">
      <c r="A22" s="2"/>
      <c r="B22" s="8" t="s">
        <v>18</v>
      </c>
    </row>
    <row r="23" spans="1:2" ht="15" customHeight="1" x14ac:dyDescent="0.15">
      <c r="A23" s="2"/>
      <c r="B23" s="8" t="s">
        <v>19</v>
      </c>
    </row>
    <row r="24" spans="1:2" ht="15" customHeight="1" x14ac:dyDescent="0.15">
      <c r="A24" s="2"/>
      <c r="B24" s="8" t="s">
        <v>20</v>
      </c>
    </row>
    <row r="25" spans="1:2" ht="15" customHeight="1" x14ac:dyDescent="0.15">
      <c r="A25" s="2"/>
      <c r="B25" s="8" t="s">
        <v>21</v>
      </c>
    </row>
    <row r="26" spans="1:2" ht="15" customHeight="1" x14ac:dyDescent="0.15">
      <c r="A26" s="2"/>
      <c r="B26" s="10"/>
    </row>
    <row r="27" spans="1:2" ht="21" customHeight="1" x14ac:dyDescent="0.15">
      <c r="A27" s="2"/>
      <c r="B27" s="7" t="s">
        <v>22</v>
      </c>
    </row>
    <row r="28" spans="1:2" ht="32.1" customHeight="1" x14ac:dyDescent="0.15">
      <c r="A28" s="2"/>
      <c r="B28" s="8" t="s">
        <v>23</v>
      </c>
    </row>
    <row r="29" spans="1:2" ht="15" customHeight="1" x14ac:dyDescent="0.15">
      <c r="A29" s="2"/>
      <c r="B29" s="8" t="s">
        <v>24</v>
      </c>
    </row>
    <row r="30" spans="1:2" ht="15" customHeight="1" x14ac:dyDescent="0.15">
      <c r="A30" s="2"/>
      <c r="B30" s="8" t="s">
        <v>25</v>
      </c>
    </row>
    <row r="31" spans="1:2" ht="15" customHeight="1" x14ac:dyDescent="0.15">
      <c r="A31" s="2"/>
      <c r="B31" s="10"/>
    </row>
    <row r="32" spans="1:2" ht="23.1" customHeight="1" x14ac:dyDescent="0.15">
      <c r="B32" s="11" t="s">
        <v>26</v>
      </c>
    </row>
    <row r="33" spans="2:2" ht="23.1" customHeight="1" x14ac:dyDescent="0.15">
      <c r="B33" s="12" t="s">
        <v>27</v>
      </c>
    </row>
    <row r="34" spans="2:2" ht="32.1" customHeight="1" x14ac:dyDescent="0.15">
      <c r="B34" s="12" t="s">
        <v>28</v>
      </c>
    </row>
    <row r="35" spans="2:2" ht="32.1" customHeight="1" x14ac:dyDescent="0.15">
      <c r="B35" s="12" t="s">
        <v>29</v>
      </c>
    </row>
    <row r="36" spans="2:2" ht="23.1" customHeight="1" x14ac:dyDescent="0.15">
      <c r="B36" s="12" t="s">
        <v>30</v>
      </c>
    </row>
    <row r="37" spans="2:2" ht="23.1" customHeight="1" x14ac:dyDescent="0.15">
      <c r="B37" s="12" t="s">
        <v>31</v>
      </c>
    </row>
    <row r="38" spans="2:2" ht="23.1" customHeight="1" x14ac:dyDescent="0.15">
      <c r="B38" s="12" t="s">
        <v>32</v>
      </c>
    </row>
    <row r="39" spans="2:2" ht="23.1" customHeight="1" x14ac:dyDescent="0.15">
      <c r="B39" s="12" t="s">
        <v>33</v>
      </c>
    </row>
    <row r="40" spans="2:2" ht="23.1" customHeight="1" x14ac:dyDescent="0.15">
      <c r="B40" s="12" t="s">
        <v>34</v>
      </c>
    </row>
    <row r="41" spans="2:2" ht="23.1" customHeight="1" x14ac:dyDescent="0.15">
      <c r="B41" s="12" t="s">
        <v>35</v>
      </c>
    </row>
    <row r="42" spans="2:2" ht="23.1" customHeight="1" x14ac:dyDescent="0.15">
      <c r="B42" s="12" t="s">
        <v>36</v>
      </c>
    </row>
    <row r="43" spans="2:2" ht="32.1" customHeight="1" x14ac:dyDescent="0.15">
      <c r="B43" s="12" t="s">
        <v>37</v>
      </c>
    </row>
    <row r="44" spans="2:2" ht="32.1" customHeight="1" x14ac:dyDescent="0.15">
      <c r="B44" s="12" t="s">
        <v>38</v>
      </c>
    </row>
    <row r="45" spans="2:2" ht="32.1" customHeight="1" x14ac:dyDescent="0.15">
      <c r="B45" s="12" t="s">
        <v>39</v>
      </c>
    </row>
    <row r="46" spans="2:2" ht="23.1" customHeight="1" x14ac:dyDescent="0.15">
      <c r="B46" s="12" t="s">
        <v>40</v>
      </c>
    </row>
    <row r="47" spans="2:2" ht="23.1" customHeight="1" x14ac:dyDescent="0.15">
      <c r="B47" s="12" t="s">
        <v>41</v>
      </c>
    </row>
    <row r="48" spans="2:2" ht="32.1" customHeight="1" x14ac:dyDescent="0.15">
      <c r="B48" s="12" t="s">
        <v>42</v>
      </c>
    </row>
    <row r="49" spans="1:2" ht="8.1" customHeight="1" x14ac:dyDescent="0.15"/>
    <row r="50" spans="1:2" ht="23.1" customHeight="1" x14ac:dyDescent="0.15">
      <c r="B50" s="11" t="s">
        <v>43</v>
      </c>
    </row>
    <row r="51" spans="1:2" ht="45" customHeight="1" x14ac:dyDescent="0.15">
      <c r="B51" s="12" t="s">
        <v>44</v>
      </c>
    </row>
    <row r="52" spans="1:2" ht="45" customHeight="1" x14ac:dyDescent="0.15">
      <c r="B52" s="12" t="s">
        <v>45</v>
      </c>
    </row>
    <row r="53" spans="1:2" ht="57.95" customHeight="1" x14ac:dyDescent="0.15">
      <c r="B53" s="12" t="s">
        <v>46</v>
      </c>
    </row>
    <row r="54" spans="1:2" ht="8.1" customHeight="1" x14ac:dyDescent="0.15"/>
    <row r="55" spans="1:2" ht="23.1" customHeight="1" x14ac:dyDescent="0.15">
      <c r="A55" s="2"/>
      <c r="B55" s="11" t="s">
        <v>47</v>
      </c>
    </row>
    <row r="56" spans="1:2" ht="21.95" customHeight="1" x14ac:dyDescent="0.15">
      <c r="A56" s="2"/>
      <c r="B56" s="12" t="s">
        <v>48</v>
      </c>
    </row>
    <row r="57" spans="1:2" ht="30" customHeight="1" x14ac:dyDescent="0.15">
      <c r="A57" s="2"/>
      <c r="B57" s="12" t="s">
        <v>49</v>
      </c>
    </row>
    <row r="58" spans="1:2" ht="21.95" customHeight="1" x14ac:dyDescent="0.15">
      <c r="A58" s="2"/>
      <c r="B58" s="12" t="s">
        <v>50</v>
      </c>
    </row>
    <row r="59" spans="1:2" ht="32.1" customHeight="1" x14ac:dyDescent="0.15">
      <c r="A59" s="2"/>
      <c r="B59" s="12" t="s">
        <v>51</v>
      </c>
    </row>
    <row r="60" spans="1:2" ht="21.95" customHeight="1" x14ac:dyDescent="0.15">
      <c r="A60" s="2"/>
      <c r="B60" s="12" t="s">
        <v>52</v>
      </c>
    </row>
    <row r="61" spans="1:2" ht="32.1" customHeight="1" x14ac:dyDescent="0.15">
      <c r="A61" s="2"/>
      <c r="B61" s="13" t="s">
        <v>53</v>
      </c>
    </row>
    <row r="62" spans="1:2" ht="23.1" customHeight="1" x14ac:dyDescent="0.15">
      <c r="A62" s="2"/>
      <c r="B62" s="11" t="s">
        <v>54</v>
      </c>
    </row>
    <row r="63" spans="1:2" ht="21.95" customHeight="1" x14ac:dyDescent="0.15">
      <c r="A63" s="2"/>
      <c r="B63" s="12" t="s">
        <v>55</v>
      </c>
    </row>
    <row r="64" spans="1:2" ht="30" customHeight="1" x14ac:dyDescent="0.15">
      <c r="A64" s="2"/>
      <c r="B64" s="12" t="s">
        <v>56</v>
      </c>
    </row>
    <row r="65" spans="1:2" ht="30" customHeight="1" x14ac:dyDescent="0.15">
      <c r="A65" s="2"/>
      <c r="B65" s="12" t="s">
        <v>57</v>
      </c>
    </row>
    <row r="66" spans="1:2" ht="30" customHeight="1" x14ac:dyDescent="0.15">
      <c r="A66" s="2"/>
      <c r="B66" s="12" t="s">
        <v>58</v>
      </c>
    </row>
    <row r="67" spans="1:2" ht="8.1" customHeight="1" x14ac:dyDescent="0.15">
      <c r="A67" s="2"/>
      <c r="B67" s="2"/>
    </row>
    <row r="68" spans="1:2" ht="15" customHeight="1" x14ac:dyDescent="0.15">
      <c r="A68" s="2"/>
      <c r="B68" s="7" t="s">
        <v>59</v>
      </c>
    </row>
    <row r="69" spans="1:2" ht="21" customHeight="1" x14ac:dyDescent="0.15">
      <c r="A69" s="2"/>
      <c r="B69" s="8" t="s">
        <v>60</v>
      </c>
    </row>
    <row r="70" spans="1:2" ht="15" customHeight="1" x14ac:dyDescent="0.15">
      <c r="A70" s="2"/>
      <c r="B70" s="8" t="s">
        <v>61</v>
      </c>
    </row>
    <row r="71" spans="1:2" ht="15" customHeight="1" x14ac:dyDescent="0.15">
      <c r="A71" s="2"/>
      <c r="B71" s="8" t="s">
        <v>62</v>
      </c>
    </row>
    <row r="72" spans="1:2" ht="24" customHeight="1" x14ac:dyDescent="0.15">
      <c r="B72" s="67" t="s">
        <v>63</v>
      </c>
    </row>
    <row r="73" spans="1:2" ht="32.1" customHeight="1" x14ac:dyDescent="0.15">
      <c r="B73" s="9" t="s">
        <v>64</v>
      </c>
    </row>
    <row r="74" spans="1:2" ht="24" customHeight="1" x14ac:dyDescent="0.15">
      <c r="B74" s="9" t="s">
        <v>65</v>
      </c>
    </row>
    <row r="75" spans="1:2" ht="47.1" customHeight="1" x14ac:dyDescent="0.15">
      <c r="B75" s="9" t="s">
        <v>66</v>
      </c>
    </row>
    <row r="76" spans="1:2" ht="62.1" customHeight="1" x14ac:dyDescent="0.15">
      <c r="B76" s="9" t="s">
        <v>67</v>
      </c>
    </row>
    <row r="77" spans="1:2" ht="32.1" customHeight="1" x14ac:dyDescent="0.15">
      <c r="B77" s="9" t="s">
        <v>68</v>
      </c>
    </row>
    <row r="78" spans="1:2" ht="32.1" customHeight="1" x14ac:dyDescent="0.15">
      <c r="B78" s="9" t="s">
        <v>69</v>
      </c>
    </row>
    <row r="79" spans="1:2" ht="12" customHeight="1" x14ac:dyDescent="0.15"/>
    <row r="80" spans="1:2" ht="24" customHeight="1" x14ac:dyDescent="0.15">
      <c r="A80" s="2"/>
      <c r="B80" s="14" t="s">
        <v>70</v>
      </c>
    </row>
    <row r="81" spans="1:2" ht="27.95" customHeight="1" x14ac:dyDescent="0.15">
      <c r="A81" s="2"/>
      <c r="B81" s="15" t="s">
        <v>71</v>
      </c>
    </row>
    <row r="82" spans="1:2" ht="137.1" customHeight="1" x14ac:dyDescent="0.15">
      <c r="A82" s="2"/>
      <c r="B82" s="12" t="s">
        <v>72</v>
      </c>
    </row>
    <row r="83" spans="1:2" ht="15" customHeight="1" x14ac:dyDescent="0.15">
      <c r="A83" s="2"/>
      <c r="B83" s="7" t="s">
        <v>73</v>
      </c>
    </row>
    <row r="84" spans="1:2" ht="32.1" customHeight="1" x14ac:dyDescent="0.15">
      <c r="A84" s="2"/>
      <c r="B84" s="8" t="s">
        <v>74</v>
      </c>
    </row>
    <row r="85" spans="1:2" ht="15" customHeight="1" x14ac:dyDescent="0.15">
      <c r="A85" s="2"/>
      <c r="B85" s="8" t="s">
        <v>75</v>
      </c>
    </row>
    <row r="86" spans="1:2" ht="15" customHeight="1" x14ac:dyDescent="0.15">
      <c r="A86" s="2"/>
      <c r="B86" s="8" t="s">
        <v>76</v>
      </c>
    </row>
    <row r="87" spans="1:2" ht="15" customHeight="1" x14ac:dyDescent="0.15">
      <c r="A87" s="2"/>
      <c r="B87" s="8" t="s">
        <v>77</v>
      </c>
    </row>
    <row r="88" spans="1:2" ht="19.350000000000001" customHeight="1" x14ac:dyDescent="0.15">
      <c r="A88" s="2"/>
      <c r="B88" s="8" t="s">
        <v>78</v>
      </c>
    </row>
    <row r="89" spans="1:2" x14ac:dyDescent="0.15">
      <c r="A89" s="2"/>
      <c r="B89" s="10"/>
    </row>
    <row r="90" spans="1:2" ht="14.25" x14ac:dyDescent="0.15">
      <c r="A90" s="2"/>
      <c r="B90" s="7" t="s">
        <v>79</v>
      </c>
    </row>
    <row r="91" spans="1:2" x14ac:dyDescent="0.15">
      <c r="A91" s="2"/>
      <c r="B91" s="8" t="s">
        <v>80</v>
      </c>
    </row>
    <row r="92" spans="1:2" x14ac:dyDescent="0.15">
      <c r="A92" s="2"/>
      <c r="B92" s="8" t="s">
        <v>81</v>
      </c>
    </row>
    <row r="93" spans="1:2" x14ac:dyDescent="0.15">
      <c r="A93" s="2"/>
      <c r="B93" s="8" t="s">
        <v>82</v>
      </c>
    </row>
    <row r="94" spans="1:2" x14ac:dyDescent="0.15">
      <c r="A94" s="2"/>
      <c r="B94" s="8" t="s">
        <v>83</v>
      </c>
    </row>
    <row r="95" spans="1:2" x14ac:dyDescent="0.15">
      <c r="A95" s="2"/>
      <c r="B95" s="8" t="s">
        <v>84</v>
      </c>
    </row>
    <row r="96" spans="1:2" x14ac:dyDescent="0.15">
      <c r="A96" s="2"/>
      <c r="B96" s="8" t="s">
        <v>85</v>
      </c>
    </row>
    <row r="97" spans="1:2" x14ac:dyDescent="0.15">
      <c r="A97" s="2"/>
      <c r="B97" s="10"/>
    </row>
    <row r="98" spans="1:2" ht="45" customHeight="1" x14ac:dyDescent="0.15">
      <c r="A98" s="2"/>
      <c r="B98" s="16" t="s">
        <v>86</v>
      </c>
    </row>
    <row r="99" spans="1:2" ht="32.1" customHeight="1" x14ac:dyDescent="0.15">
      <c r="A99" s="2"/>
      <c r="B99" s="17" t="s">
        <v>87</v>
      </c>
    </row>
    <row r="100" spans="1:2" ht="32.1" customHeight="1" x14ac:dyDescent="0.15">
      <c r="A100" s="2"/>
      <c r="B100" s="18" t="s">
        <v>88</v>
      </c>
    </row>
    <row r="101" spans="1:2" x14ac:dyDescent="0.15">
      <c r="A101" s="2"/>
      <c r="B101" s="18" t="s">
        <v>89</v>
      </c>
    </row>
  </sheetData>
  <sheetProtection sheet="1" formatCells="0" formatColumns="0" formatRows="0" insertRows="0" deleteRows="0" sort="0" autoFilter="0"/>
  <phoneticPr fontId="17"/>
  <printOptions horizontalCentered="1"/>
  <pageMargins left="0.75" right="0.75" top="1" bottom="1" header="0.511811023622047" footer="0.511811023622047"/>
  <pageSetup paperSize="9"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8"/>
  <sheetViews>
    <sheetView showGridLines="0" zoomScaleNormal="100" workbookViewId="0"/>
  </sheetViews>
  <sheetFormatPr defaultColWidth="7.6328125" defaultRowHeight="13.5" x14ac:dyDescent="0.15"/>
  <cols>
    <col min="1" max="1" width="2.6328125" style="1" customWidth="1"/>
    <col min="2" max="2" width="24.6328125" style="1" customWidth="1"/>
    <col min="3" max="3" width="17.6328125" style="1" customWidth="1"/>
    <col min="4" max="4" width="54.6328125" style="1" customWidth="1"/>
  </cols>
  <sheetData>
    <row r="1" spans="1:4" x14ac:dyDescent="0.15">
      <c r="A1" s="2"/>
      <c r="B1" s="2"/>
      <c r="C1" s="2"/>
      <c r="D1" s="2"/>
    </row>
    <row r="2" spans="1:4" ht="20.85" customHeight="1" x14ac:dyDescent="0.2">
      <c r="A2" s="2"/>
      <c r="B2" s="19" t="s">
        <v>90</v>
      </c>
      <c r="C2" s="2"/>
      <c r="D2" s="2"/>
    </row>
    <row r="3" spans="1:4" ht="20.100000000000001" customHeight="1" x14ac:dyDescent="0.15">
      <c r="A3" s="2"/>
      <c r="B3" s="70" t="s">
        <v>91</v>
      </c>
      <c r="C3" s="71"/>
      <c r="D3" s="71"/>
    </row>
    <row r="4" spans="1:4" ht="15" customHeight="1" x14ac:dyDescent="0.15">
      <c r="A4" s="2"/>
      <c r="B4" s="20" t="s">
        <v>92</v>
      </c>
      <c r="C4" s="21" t="s">
        <v>93</v>
      </c>
      <c r="D4" s="22" t="s">
        <v>94</v>
      </c>
    </row>
    <row r="5" spans="1:4" ht="15" customHeight="1" x14ac:dyDescent="0.15">
      <c r="A5" s="2"/>
      <c r="B5" s="20" t="s">
        <v>95</v>
      </c>
      <c r="C5" s="21" t="s">
        <v>96</v>
      </c>
      <c r="D5" s="22" t="s">
        <v>97</v>
      </c>
    </row>
    <row r="6" spans="1:4" ht="15" customHeight="1" x14ac:dyDescent="0.15">
      <c r="A6" s="2"/>
      <c r="B6" s="20" t="s">
        <v>98</v>
      </c>
      <c r="C6" s="21">
        <v>4</v>
      </c>
      <c r="D6" s="22" t="s">
        <v>99</v>
      </c>
    </row>
    <row r="7" spans="1:4" ht="32.1" customHeight="1" x14ac:dyDescent="0.15">
      <c r="A7" s="2"/>
      <c r="B7" s="20" t="s">
        <v>100</v>
      </c>
      <c r="C7" s="21">
        <v>1</v>
      </c>
      <c r="D7" s="64" t="s">
        <v>101</v>
      </c>
    </row>
    <row r="8" spans="1:4" ht="15" customHeight="1" x14ac:dyDescent="0.15">
      <c r="A8" s="2"/>
      <c r="B8" s="20" t="s">
        <v>102</v>
      </c>
      <c r="C8" s="23"/>
      <c r="D8" s="22" t="s">
        <v>103</v>
      </c>
    </row>
    <row r="9" spans="1:4" ht="15" customHeight="1" x14ac:dyDescent="0.15">
      <c r="A9" s="2"/>
      <c r="B9" s="20" t="s">
        <v>104</v>
      </c>
      <c r="C9" s="24">
        <f ca="1">IF($C$8="",TODAY(),$C$8)</f>
        <v>46274</v>
      </c>
      <c r="D9" s="22" t="s">
        <v>105</v>
      </c>
    </row>
    <row r="10" spans="1:4" x14ac:dyDescent="0.15">
      <c r="A10" s="2"/>
      <c r="B10" s="2"/>
      <c r="C10" s="2"/>
      <c r="D10" s="2"/>
    </row>
    <row r="11" spans="1:4" ht="32.1" customHeight="1" x14ac:dyDescent="0.15">
      <c r="A11" s="2"/>
      <c r="B11" s="20" t="s">
        <v>106</v>
      </c>
      <c r="C11" s="21" t="s">
        <v>107</v>
      </c>
      <c r="D11" s="22" t="s">
        <v>108</v>
      </c>
    </row>
    <row r="12" spans="1:4" ht="32.1" customHeight="1" x14ac:dyDescent="0.15">
      <c r="A12" s="2"/>
      <c r="B12" s="20" t="s">
        <v>109</v>
      </c>
      <c r="C12" s="68" t="str">
        <f>IF($C$5="入社日基準","OK（入社日基準では月日を使いません）",IF(OR($C$6&lt;1,$C$6&gt;12,$C$7&lt;1,$C$7&gt;31),"⚠ 月は1〜12、日は1〜31で入れてください",IF(AND($C$6=2,$C$7=29),"⚠ 2月29日は一斉付与日にできません（うるう年以外は存在しない日のため）",IF(DAY(DATE(YEAR($C$9),$C$6,$C$7))&lt;&gt;$C$7,"⚠ その月日は存在しません（例 4月31日）","OK"))))</f>
        <v>OK（入社日基準では月日を使いません）</v>
      </c>
      <c r="D12" s="69"/>
    </row>
    <row r="13" spans="1:4" ht="30" customHeight="1" x14ac:dyDescent="0.15">
      <c r="A13" s="2"/>
      <c r="B13" s="20" t="s">
        <v>110</v>
      </c>
      <c r="C13" s="68" t="str">
        <f>IFERROR(IF(SUMPRODUCT(--_xlfn.ISFORMULA(従業員名簿!K5:AJ24))+SUMPRODUCT(--_xlfn.ISFORMULA(取得記録!C5:C304))+SUMPRODUCT(--_xlfn.ISFORMULA(取得記録!F5:G304))+SUMPRODUCT(--_xlfn.ISFORMULA(取得記録!I5:J304))+SUMPRODUCT(--_xlfn.ISFORMULA(取得状況一覧!A3:A4))+SUMPRODUCT(--_xlfn.ISFORMULA(取得状況一覧!A7:O26))+SUMPRODUCT(--_xlfn.ISFORMULA(年休管理簿!B3:B3))+SUMPRODUCT(--_xlfn.ISFORMULA(年休管理簿!H4:H4))+SUMPRODUCT(--_xlfn.ISFORMULA(年休管理簿!C5:C11))+SUMPRODUCT(--_xlfn.ISFORMULA(年休管理簿!G5:G11))+SUMPRODUCT(--_xlfn.ISFORMULA(年休管理簿!C18:G67))&gt;=2588,"OK","⚠ 数式が壊れています（はじめに『壊してしまったときの直し方』へ）"),"（この機能はExcel 2013以降で使えます）")</f>
        <v>OK</v>
      </c>
      <c r="D13" s="71"/>
    </row>
    <row r="14" spans="1:4" ht="15" customHeight="1" x14ac:dyDescent="0.15">
      <c r="A14" s="2"/>
      <c r="B14" s="25" t="s">
        <v>111</v>
      </c>
      <c r="C14" s="2"/>
      <c r="D14" s="2"/>
    </row>
    <row r="15" spans="1:4" ht="15.75" customHeight="1" x14ac:dyDescent="0.15">
      <c r="A15" s="2"/>
      <c r="B15" s="72" t="s">
        <v>112</v>
      </c>
      <c r="C15" s="73"/>
      <c r="D15" s="73"/>
    </row>
    <row r="16" spans="1:4" ht="15.75" customHeight="1" x14ac:dyDescent="0.15">
      <c r="A16" s="2"/>
      <c r="B16" s="72" t="s">
        <v>113</v>
      </c>
      <c r="C16" s="73"/>
      <c r="D16" s="73"/>
    </row>
    <row r="17" spans="1:4" ht="15.75" customHeight="1" x14ac:dyDescent="0.15">
      <c r="A17" s="2"/>
      <c r="B17" s="72" t="s">
        <v>114</v>
      </c>
      <c r="C17" s="73"/>
      <c r="D17" s="73"/>
    </row>
    <row r="18" spans="1:4" ht="30" customHeight="1" x14ac:dyDescent="0.15">
      <c r="B18" s="74" t="s">
        <v>115</v>
      </c>
      <c r="C18" s="71"/>
      <c r="D18" s="71"/>
    </row>
  </sheetData>
  <sheetProtection sheet="1" formatCells="0" formatColumns="0" formatRows="0" insertRows="0" deleteRows="0" sort="0" autoFilter="0"/>
  <mergeCells count="7">
    <mergeCell ref="C12:D12"/>
    <mergeCell ref="B3:D3"/>
    <mergeCell ref="B17:D17"/>
    <mergeCell ref="B18:D18"/>
    <mergeCell ref="C13:D13"/>
    <mergeCell ref="B15:D15"/>
    <mergeCell ref="B16:D16"/>
  </mergeCells>
  <phoneticPr fontId="17"/>
  <conditionalFormatting sqref="C12">
    <cfRule type="expression" dxfId="9" priority="2">
      <formula>LEFT($C$12,1)="⚠"</formula>
    </cfRule>
  </conditionalFormatting>
  <conditionalFormatting sqref="C13:D13">
    <cfRule type="expression" dxfId="8" priority="3">
      <formula>LEFT($C$13,1)="⚠"</formula>
    </cfRule>
  </conditionalFormatting>
  <dataValidations count="4">
    <dataValidation type="list" showErrorMessage="1" errorTitle="選択してください" error="プルダウンから選んでください。" sqref="C5" xr:uid="{00000000-0002-0000-0100-000000000000}">
      <formula1>"入社日基準,一斉付与"</formula1>
      <formula2>0</formula2>
    </dataValidation>
    <dataValidation type="list" showErrorMessage="1" errorTitle="選択してください" error="プルダウンから選んでください。" sqref="C11" xr:uid="{00000000-0002-0000-0100-000001000000}">
      <formula1>"あり,なし"</formula1>
      <formula2>0</formula2>
    </dataValidation>
    <dataValidation type="whole" showErrorMessage="1" errorTitle="入力できません" error="月は1〜12で入れてください。" sqref="C6" xr:uid="{00000000-0002-0000-0100-000002000000}">
      <formula1>1</formula1>
      <formula2>12</formula2>
    </dataValidation>
    <dataValidation type="whole" showErrorMessage="1" errorTitle="入力できません" error="日は1〜31で入れてください。" sqref="C7" xr:uid="{00000000-0002-0000-0100-000003000000}">
      <formula1>1</formula1>
      <formula2>31</formula2>
    </dataValidation>
  </dataValidations>
  <printOptions horizontalCentered="1"/>
  <pageMargins left="0.75" right="0.75" top="1" bottom="1" header="0.511811023622047" footer="0.511811023622047"/>
  <pageSetup paperSize="9"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32"/>
  <sheetViews>
    <sheetView showGridLines="0" zoomScaleNormal="100" workbookViewId="0">
      <pane xSplit="3" ySplit="4" topLeftCell="D19" activePane="bottomRight" state="frozen"/>
      <selection pane="topRight" activeCell="D1" sqref="D1"/>
      <selection pane="bottomLeft" activeCell="A5" sqref="A5"/>
      <selection pane="bottomRight" activeCell="B28" sqref="B28:Z31"/>
    </sheetView>
  </sheetViews>
  <sheetFormatPr defaultColWidth="7.6328125" defaultRowHeight="13.5" outlineLevelCol="1" x14ac:dyDescent="0.15"/>
  <cols>
    <col min="1" max="1" width="1.7265625" style="1" customWidth="1"/>
    <col min="2" max="2" width="9.7265625" style="1" customWidth="1"/>
    <col min="3" max="3" width="12.36328125" style="1" customWidth="1"/>
    <col min="4" max="4" width="10.54296875" style="1" customWidth="1"/>
    <col min="5" max="5" width="7.90625" style="1" customWidth="1"/>
    <col min="6" max="6" width="13" style="3" customWidth="1"/>
    <col min="7" max="7" width="8.81640625" style="1" customWidth="1"/>
    <col min="8" max="8" width="13" style="3" customWidth="1"/>
    <col min="9" max="9" width="7.90625" style="1" customWidth="1"/>
    <col min="10" max="10" width="9.7265625" style="1" customWidth="1"/>
    <col min="11" max="11" width="22.90625" style="1" customWidth="1"/>
    <col min="12" max="12" width="7.90625" style="1" customWidth="1"/>
    <col min="13" max="13" width="10.54296875" style="1" customWidth="1"/>
    <col min="14" max="14" width="13" style="3" customWidth="1"/>
    <col min="15" max="15" width="7" style="1" customWidth="1"/>
    <col min="16" max="16" width="8.81640625" style="1" customWidth="1"/>
    <col min="17" max="17" width="7.90625" style="1" customWidth="1"/>
    <col min="18" max="18" width="13" style="3" customWidth="1"/>
    <col min="19" max="19" width="11.453125" style="1" customWidth="1"/>
    <col min="20" max="20" width="8.81640625" style="1" customWidth="1"/>
    <col min="21" max="21" width="11.453125" style="1" customWidth="1"/>
    <col min="22" max="22" width="7" style="1" customWidth="1"/>
    <col min="23" max="23" width="8.81640625" style="1" customWidth="1"/>
    <col min="24" max="24" width="7.90625" style="1" customWidth="1"/>
    <col min="25" max="25" width="10.54296875" style="1" customWidth="1"/>
    <col min="26" max="26" width="17.6328125" style="1" customWidth="1"/>
    <col min="27" max="29" width="8.81640625" style="1" hidden="1" customWidth="1"/>
    <col min="30" max="30" width="13" style="3" hidden="1" customWidth="1"/>
    <col min="31" max="36" width="14" style="3" hidden="1" customWidth="1" outlineLevel="1"/>
    <col min="37" max="39" width="18" style="3" customWidth="1"/>
  </cols>
  <sheetData>
    <row r="1" spans="1:39" ht="20.100000000000001" customHeight="1" x14ac:dyDescent="0.15">
      <c r="A1" s="2"/>
      <c r="B1" s="70" t="s">
        <v>91</v>
      </c>
      <c r="C1" s="71"/>
      <c r="D1" s="71"/>
      <c r="E1" s="71"/>
      <c r="F1" s="76"/>
      <c r="G1" s="71"/>
      <c r="H1" s="76"/>
      <c r="I1" s="71"/>
      <c r="J1" s="71"/>
      <c r="K1" s="71"/>
      <c r="L1" s="71"/>
      <c r="M1" s="71"/>
      <c r="N1" s="76"/>
      <c r="O1" s="71"/>
      <c r="P1" s="71"/>
      <c r="Q1" s="71"/>
      <c r="R1" s="76"/>
      <c r="S1" s="71"/>
      <c r="T1" s="71"/>
      <c r="U1" s="71"/>
      <c r="V1" s="71"/>
      <c r="W1" s="71"/>
      <c r="X1" s="71"/>
      <c r="Y1" s="71"/>
      <c r="Z1" s="71"/>
      <c r="AA1" s="2"/>
      <c r="AB1" s="2"/>
      <c r="AC1" s="2"/>
      <c r="AD1" s="2"/>
    </row>
    <row r="2" spans="1:39" ht="20.85" customHeight="1" x14ac:dyDescent="0.2">
      <c r="A2" s="2"/>
      <c r="B2" s="19" t="s">
        <v>116</v>
      </c>
      <c r="C2" s="2"/>
      <c r="D2" s="2"/>
      <c r="E2" s="2"/>
      <c r="F2" s="2"/>
      <c r="G2" s="2"/>
      <c r="H2" s="2"/>
      <c r="I2" s="2"/>
      <c r="J2" s="2"/>
      <c r="K2" s="2"/>
      <c r="L2" s="2"/>
      <c r="M2" s="2"/>
      <c r="N2" s="2"/>
      <c r="O2" s="2"/>
      <c r="P2" s="2"/>
      <c r="Q2" s="2"/>
      <c r="R2" s="2"/>
      <c r="S2" s="2"/>
      <c r="T2" s="2"/>
      <c r="U2" s="2"/>
      <c r="V2" s="2"/>
      <c r="W2" s="2"/>
      <c r="X2" s="2"/>
      <c r="Y2" s="2"/>
      <c r="Z2" s="2"/>
      <c r="AA2" s="2"/>
      <c r="AB2" s="2"/>
      <c r="AC2" s="2"/>
      <c r="AD2" s="2"/>
    </row>
    <row r="3" spans="1:39" ht="42" customHeight="1" x14ac:dyDescent="0.15">
      <c r="A3" s="2"/>
      <c r="B3" s="26" t="s">
        <v>117</v>
      </c>
      <c r="C3" s="2"/>
      <c r="D3" s="2"/>
      <c r="E3" s="2"/>
      <c r="F3" s="2"/>
      <c r="G3" s="2"/>
      <c r="H3" s="2"/>
      <c r="I3" s="2"/>
      <c r="J3" s="2"/>
      <c r="K3" s="2"/>
      <c r="L3" s="2"/>
      <c r="M3" s="2"/>
      <c r="N3" s="2"/>
      <c r="O3" s="2"/>
      <c r="P3" s="2"/>
      <c r="Q3" s="2"/>
      <c r="R3" s="2"/>
      <c r="S3" s="2"/>
      <c r="T3" s="2"/>
      <c r="U3" s="2"/>
      <c r="V3" s="2"/>
      <c r="W3" s="2"/>
      <c r="X3" s="2"/>
      <c r="Y3" s="2"/>
      <c r="Z3" s="2"/>
      <c r="AA3" s="2"/>
      <c r="AB3" s="2"/>
      <c r="AC3" s="2"/>
      <c r="AD3" s="2"/>
      <c r="AK3" s="78" t="s">
        <v>118</v>
      </c>
      <c r="AL3" s="76"/>
      <c r="AM3" s="76"/>
    </row>
    <row r="4" spans="1:39" ht="42" customHeight="1" x14ac:dyDescent="0.15">
      <c r="A4" s="2"/>
      <c r="B4" s="27" t="s">
        <v>119</v>
      </c>
      <c r="C4" s="27" t="s">
        <v>120</v>
      </c>
      <c r="D4" s="27" t="s">
        <v>121</v>
      </c>
      <c r="E4" s="27" t="s">
        <v>122</v>
      </c>
      <c r="F4" s="27" t="s">
        <v>123</v>
      </c>
      <c r="G4" s="27" t="s">
        <v>124</v>
      </c>
      <c r="H4" s="27" t="s">
        <v>125</v>
      </c>
      <c r="I4" s="27" t="s">
        <v>126</v>
      </c>
      <c r="J4" s="27" t="s">
        <v>127</v>
      </c>
      <c r="K4" s="28" t="s">
        <v>128</v>
      </c>
      <c r="L4" s="28" t="s">
        <v>129</v>
      </c>
      <c r="M4" s="28" t="s">
        <v>130</v>
      </c>
      <c r="N4" s="28" t="s">
        <v>131</v>
      </c>
      <c r="O4" s="28" t="s">
        <v>132</v>
      </c>
      <c r="P4" s="28" t="s">
        <v>133</v>
      </c>
      <c r="Q4" s="28" t="s">
        <v>134</v>
      </c>
      <c r="R4" s="28" t="s">
        <v>135</v>
      </c>
      <c r="S4" s="28" t="s">
        <v>136</v>
      </c>
      <c r="T4" s="28" t="s">
        <v>137</v>
      </c>
      <c r="U4" s="28" t="s">
        <v>138</v>
      </c>
      <c r="V4" s="28" t="s">
        <v>139</v>
      </c>
      <c r="W4" s="28" t="s">
        <v>140</v>
      </c>
      <c r="X4" s="28" t="s">
        <v>141</v>
      </c>
      <c r="Y4" s="28" t="s">
        <v>142</v>
      </c>
      <c r="Z4" s="28" t="s">
        <v>143</v>
      </c>
      <c r="AA4" s="28" t="s">
        <v>144</v>
      </c>
      <c r="AB4" s="28" t="s">
        <v>145</v>
      </c>
      <c r="AC4" s="28" t="s">
        <v>146</v>
      </c>
      <c r="AD4" s="2"/>
      <c r="AE4" s="29" t="s">
        <v>147</v>
      </c>
      <c r="AF4" s="29" t="s">
        <v>148</v>
      </c>
      <c r="AG4" s="29" t="s">
        <v>149</v>
      </c>
      <c r="AH4" s="29" t="s">
        <v>150</v>
      </c>
      <c r="AI4" s="29" t="s">
        <v>151</v>
      </c>
      <c r="AJ4" s="29" t="s">
        <v>152</v>
      </c>
      <c r="AK4" s="65" t="s">
        <v>153</v>
      </c>
      <c r="AL4" s="65" t="s">
        <v>154</v>
      </c>
      <c r="AM4" s="65" t="s">
        <v>155</v>
      </c>
    </row>
    <row r="5" spans="1:39" ht="19.5" customHeight="1" x14ac:dyDescent="0.15">
      <c r="A5" s="2"/>
      <c r="B5" s="21" t="s">
        <v>156</v>
      </c>
      <c r="C5" s="30" t="s">
        <v>157</v>
      </c>
      <c r="D5" s="31">
        <v>43556</v>
      </c>
      <c r="E5" s="21">
        <v>5</v>
      </c>
      <c r="F5" s="32">
        <v>1.666666666666667</v>
      </c>
      <c r="G5" s="21"/>
      <c r="H5" s="32">
        <v>0.33333333333333331</v>
      </c>
      <c r="I5" s="21" t="s">
        <v>158</v>
      </c>
      <c r="J5" s="33">
        <v>3</v>
      </c>
      <c r="K5" s="34" t="str">
        <f ca="1">IF($B5="","",IF(COUNTIF($B$5:$B$24,$B5)&gt;1,"⚠ 社員番号が重複しています",IF($C5="","⚠ 氏名を入れてください",IF($D5="","⚠ 入社日を入れてください",IF($D5&gt;設定!$C$9,"⚠ 入社日が集計日より後です",IF(AND($E5="",$G5=""),"⚠ 週の日数か年間の日数を入れてください",IF(($F5*24)&lt;=0,"⚠ 週の所定労働時間を入れてください",IF(OR(($H5*24)="",($H5*24)&lt;=0),"⚠ 1日の所定労働時間を入れてください",IF(OR($I5="",AND($I5&lt;&gt;"はい",$I5&lt;&gt;"いいえ")),"⚠ 出勤率8割を選んでください",IF($L5="要確認","⚠ 勤務日数の区分が判定できません",IF(AND($AL5&lt;&gt;"",$AK5&lt;&gt;"",$AL5&lt;=$AK5),"⚠ 個別指定の次回基準日は今回の基準日より後にしてください",IF(AND($AK5&lt;&gt;"",$AK5&lt;$D5),"⚠ 個別指定の基準日が入社日より前です",IF(AND($AL5&lt;&gt;"",$AK5=""),IF((IF(設定!$C$9&lt;$AA5,"",IF(設定!$C$5="入社日基準",EDATE($AA5,DATEDIF($AA5,設定!$C$9,"Y")*12),IF(設定!$C$9&lt;$AB5,$AA5,DATE(YEAR($AB5)+DATEDIF($AB5,設定!$C$9,"Y"),設定!$C$6,設定!$C$7)))))="","OK",IF($AL5&lt;=(IF(設定!$C$9&lt;$AA5,"",IF(設定!$C$5="入社日基準",EDATE($AA5,DATEDIF($AA5,設定!$C$9,"Y")*12),IF(設定!$C$9&lt;$AB5,$AA5,DATE(YEAR($AB5)+DATEDIF($AB5,設定!$C$9,"Y"),設定!$C$6,設定!$C$7))))),"⚠ 個別指定の次回基準日は今回の基準日より後にしてください","OK")),"OK")))))))))))))</f>
        <v>OK</v>
      </c>
      <c r="L5" s="35" t="str">
        <f t="shared" ref="L5:L24" si="0">IF($B5="","",IF(OR(($F5*24)&gt;=30,AND($E5&lt;&gt;"",$E5&gt;=5),AND($E5="",$G5&gt;=217)),"通常",IF(AND($E5&lt;&gt;"",$E5&gt;=1,$E5&lt;=4),"週"&amp;$E5&amp;"日",IF(AND($E5="",$G5&gt;=169,$G5&lt;=216),"週4日",IF(AND($E5="",$G5&gt;=121,$G5&lt;=168),"週3日",IF(AND($E5="",$G5&gt;=73,$G5&lt;=120),"週2日",IF(AND($E5="",$G5&gt;=48,$G5&lt;=72),"週1日","要確認")))))))</f>
        <v>通常</v>
      </c>
      <c r="M5" s="24">
        <f ca="1">IF($B5="","",IF($AK5&lt;&gt;"",$AK5,IF(設定!$C$9&lt;$AA5,"",IF(設定!$C$5="入社日基準",EDATE($AA5,DATEDIF($AA5,設定!$C$9,"Y")*12),IF(設定!$C$9&lt;$AB5,$AA5,DATE(YEAR($AB5)+DATEDIF($AB5,設定!$C$9,"Y"),設定!$C$6,設定!$C$7))))))</f>
        <v>45931</v>
      </c>
      <c r="N5" s="24">
        <f ca="1">IF($B5="","",IF($AL5&lt;&gt;"",$AL5,IF($AK5&lt;&gt;"",EDATE($AK5,12),IF($M5="",$AA5,IF(設定!$C$5="入社日基準",EDATE($M5,12),IF(設定!$C$9&lt;$AB5,$AB5,DATE(YEAR($M5)+1,設定!$C$6,設定!$C$7)))))))</f>
        <v>46296</v>
      </c>
      <c r="O5" s="36">
        <f ca="1">IF($B5="","",IF($AM5&lt;&gt;"","個別",IF(AND($AK5&lt;&gt;"",設定!$C$9&lt;$AA5),0.5,IF($M5="","",IF(設定!$C$5="入社日基準",MIN(6.5,0.5+DATEDIF($AA5,設定!$C$9,"Y")),IF(設定!$C$9&lt;$AB5,0.5,MIN(6.5,1.5+DATEDIF($AB5,設定!$C$9,"Y"))))))))</f>
        <v>6.5</v>
      </c>
      <c r="P5" s="37">
        <f ca="1">IF($B5="","",IF($K5&lt;&gt;"OK",0,IF($AM5&lt;&gt;"",$AM5,IF(OR($M5="",$I5&lt;&gt;"はい",$L5="要確認",$K5&lt;&gt;"OK"),0,INDEX(法令早見表!$C$6:$I$10,MATCH(IF($L5="通常",5,VALUE(MID($L5,2,1))),法令早見表!$B$6:$B$10,0),MATCH($O5,法令早見表!$C$5:$I$5,0))))))</f>
        <v>20</v>
      </c>
      <c r="Q5" s="37">
        <f t="shared" ref="Q5:Q24" ca="1" si="1">IF($B5="","",$P5+$J5)</f>
        <v>23</v>
      </c>
      <c r="R5" s="37">
        <f ca="1">IF($B5="","",IF($M5="",0,SUMIFS(取得記録!$F$5:$F$304,取得記録!$B$5:$B$304,$B5,取得記録!$A$5:$A$304,"&gt;="&amp;$M5,取得記録!$A$5:$A$304,"&lt;"&amp;$N5,取得記録!$A$5:$A$304,"&lt;="&amp;設定!$C$9)))</f>
        <v>3.875</v>
      </c>
      <c r="S5" s="35" t="str">
        <f t="shared" ref="S5:S24" ca="1" si="2">IF($B5="","",IF(OR($M5="",$K5&lt;&gt;"OK"),"",IF($R5&lt;0,"不足しています",TEXT(INT(ROUND($R5*($H5*24),6)/($H5*24)),"0")&amp;"日"&amp;IF(ROUND(MOD(ROUND($R5*($H5*24),6),($H5*24)),1)=0,""," "&amp;TEXT(ROUND(MOD(ROUND($R5*($H5*24),6),($H5*24)),1),"0.#")&amp;"時間"))))</f>
        <v>3日 7.時間</v>
      </c>
      <c r="T5" s="37">
        <f t="shared" ref="T5:T24" ca="1" si="3">IF($B5="","",$Q5-$R5)</f>
        <v>19.125</v>
      </c>
      <c r="U5" s="35" t="str">
        <f t="shared" ref="U5:U24" ca="1" si="4">IF($B5="","",IF(OR($M5="",$K5&lt;&gt;"OK"),"",IF($T5&lt;0,"不足しています",TEXT(INT(ROUND($T5*($H5*24),6)/($H5*24)),"0")&amp;"日"&amp;IF(ROUND(MOD(ROUND($T5*($H5*24),6),($H5*24)),1)=0,""," "&amp;TEXT(ROUND(MOD(ROUND($T5*($H5*24),6),($H5*24)),1),"0.#")&amp;"時間"))))</f>
        <v>19日 1.時間</v>
      </c>
      <c r="V5" s="35" t="str">
        <f t="shared" ref="V5:V24" ca="1" si="5">IF($B5="","",IF($M5="","－",IF($P5&gt;=10,"対象","－")))</f>
        <v>対象</v>
      </c>
      <c r="W5" s="37">
        <f ca="1">IF($B5="","",IF($V5="対象",SUMIFS(取得記録!$G$5:$G$304,取得記録!$B$5:$B$304,$B5,取得記録!$A$5:$A$304,"&gt;="&amp;$M5,取得記録!$A$5:$A$304,"&lt;"&amp;$N5,取得記録!$A$5:$A$304,"&lt;="&amp;設定!$C$9),""))</f>
        <v>3.5</v>
      </c>
      <c r="X5" s="37">
        <f t="shared" ref="X5:X24" ca="1" si="6">IF($B5="","",IF($V5="対象",MAX(0,5-$W5),""))</f>
        <v>1.5</v>
      </c>
      <c r="Y5" s="24">
        <f t="shared" ref="Y5:Y24" ca="1" si="7">IF($B5="","",IF($V5="対象",DATE(YEAR($M5)+1,MONTH($M5),DAY($M5))-1,""))</f>
        <v>46295</v>
      </c>
      <c r="Z5" s="35" t="str">
        <f ca="1">IF($B5="","",IF($K5&lt;&gt;"OK","⚠ 入力を確認してください",IF(AND($I5="いいえ",$AM5=""),"出勤率8割未満（付与なし）",IF($M5="","付与前",IF(IF(OR($AK5&lt;&gt;"",$AL5&lt;&gt;""),$N5&lt;EDATE($M5,12),AND(設定!$C$5="一斉付与",$P5&gt;=10,OR($N5&lt;EDATE($M5,12),AND($M5=$AB5,$M5&lt;EDATE($AA5,12))))),"⚠ 移行期・下の※へ",IF($AC5&gt;5,"⚠ 時間単位が5日分を超過",IF($V5&lt;&gt;"対象","義務対象外",IF($X5&lt;=0,"OK（5日達成）","あと"&amp;TEXT($X5,"0.0")&amp;"日"))))))))</f>
        <v>あと1.5日</v>
      </c>
      <c r="AA5" s="38">
        <f>IF($B5="","",IF(設定!$C$5="入社日基準",EDATE($D5,6),MIN(EDATE($D5,6),DATE(YEAR($D5)+IF(DATE(YEAR($D5),設定!$C$6,設定!$C$7)&gt;$D5,0,1),設定!$C$6,設定!$C$7))))</f>
        <v>43739</v>
      </c>
      <c r="AB5" s="38" t="str">
        <f>IF($B5="","",IF(設定!$C$5="入社日基準","",DATE(YEAR($AA5)+IF(DATE(YEAR($AA5),設定!$C$6,設定!$C$7)&gt;$AA5,0,1),設定!$C$6,設定!$C$7)))</f>
        <v/>
      </c>
      <c r="AC5" s="37">
        <f ca="1">IF($B5="","",IF($M5="",0,SUMIFS(取得記録!$F$5:$F$304,取得記録!$D$5:$D$304,"時間",取得記録!$B$5:$B$304,$B5,取得記録!$A$5:$A$304,"&gt;="&amp;$M5,取得記録!$A$5:$A$304,"&lt;"&amp;$N5,取得記録!$A$5:$A$304,"&lt;="&amp;設定!$C$9)))</f>
        <v>0.375</v>
      </c>
      <c r="AD5" s="2" t="str">
        <f t="shared" ref="AD5:AD24" si="8">IF($B5="","",$B5&amp;"："&amp;$C5)</f>
        <v>S001：山田 太郎</v>
      </c>
      <c r="AE5" s="39">
        <f ca="1">IF(OR($B5="",$M5=""),"",COUNTIFS(取得記録!$D$5:$D$304,"1日",取得記録!$B$5:$B$304,$B5,取得記録!$A$5:$A$304,"&gt;="&amp;$M5,取得記録!$A$5:$A$304,"&lt;"&amp;$N5,取得記録!$A$5:$A$304,"&lt;="&amp;設定!$C$9))</f>
        <v>3</v>
      </c>
      <c r="AF5" s="40">
        <f ca="1">IF(OR($B5="",$M5=""),"",COUNTIFS(取得記録!$D$5:$D$304,"半日",取得記録!$B$5:$B$304,$B5,取得記録!$A$5:$A$304,"&gt;="&amp;$M5,取得記録!$A$5:$A$304,"&lt;"&amp;$N5,取得記録!$A$5:$A$304,"&lt;="&amp;設定!$C$9)*0.5)</f>
        <v>0.5</v>
      </c>
      <c r="AG5" s="40">
        <f ca="1">IF(OR($B5="",$M5=""),"",SUMIFS(取得記録!$E$5:$E$304,取得記録!$D$5:$D$304,"時間",取得記録!$B$5:$B$304,$B5,取得記録!$A$5:$A$304,"&gt;="&amp;$M5,取得記録!$A$5:$A$304,"&lt;"&amp;$N5,取得記録!$A$5:$A$304,"&lt;="&amp;設定!$C$9))</f>
        <v>3</v>
      </c>
      <c r="AH5" s="39">
        <f t="shared" ref="AH5:AH24" ca="1" si="9">IF(OR($B5="",$M5=""),"",IF($T5&lt;0,"",INT(ROUND($T5,6))))</f>
        <v>19</v>
      </c>
      <c r="AI5" s="40">
        <f t="shared" ref="AI5:AI24" ca="1" si="10">IF(OR($B5="",$M5=""),"",IF($T5&lt;0,"",IF(ROUND($T5-INT($T5),6)&gt;=0.5,0.5,0)))</f>
        <v>0</v>
      </c>
      <c r="AJ5" s="40">
        <f t="shared" ref="AJ5:AJ24" ca="1" si="11">IF(OR($B5="",$M5=""),"",IF($T5&lt;0,"",ROUND(($T5-INT($T5)-$AI5)*($H5*24),1)))</f>
        <v>1</v>
      </c>
      <c r="AK5" s="31"/>
      <c r="AL5" s="31"/>
      <c r="AM5" s="66"/>
    </row>
    <row r="6" spans="1:39" ht="19.5" customHeight="1" x14ac:dyDescent="0.15">
      <c r="A6" s="2"/>
      <c r="B6" s="21" t="s">
        <v>159</v>
      </c>
      <c r="C6" s="30" t="s">
        <v>160</v>
      </c>
      <c r="D6" s="31">
        <v>45931</v>
      </c>
      <c r="E6" s="21">
        <v>5</v>
      </c>
      <c r="F6" s="32">
        <v>1.666666666666667</v>
      </c>
      <c r="G6" s="21"/>
      <c r="H6" s="32">
        <v>0.33333333333333331</v>
      </c>
      <c r="I6" s="21" t="s">
        <v>158</v>
      </c>
      <c r="J6" s="33">
        <v>0</v>
      </c>
      <c r="K6" s="34" t="str">
        <f ca="1">IF($B6="","",IF(COUNTIF($B$5:$B$24,$B6)&gt;1,"⚠ 社員番号が重複しています",IF($C6="","⚠ 氏名を入れてください",IF($D6="","⚠ 入社日を入れてください",IF($D6&gt;設定!$C$9,"⚠ 入社日が集計日より後です",IF(AND($E6="",$G6=""),"⚠ 週の日数か年間の日数を入れてください",IF(($F6*24)&lt;=0,"⚠ 週の所定労働時間を入れてください",IF(OR(($H6*24)="",($H6*24)&lt;=0),"⚠ 1日の所定労働時間を入れてください",IF(OR($I6="",AND($I6&lt;&gt;"はい",$I6&lt;&gt;"いいえ")),"⚠ 出勤率8割を選んでください",IF($L6="要確認","⚠ 勤務日数の区分が判定できません",IF(AND($AL6&lt;&gt;"",$AK6&lt;&gt;"",$AL6&lt;=$AK6),"⚠ 個別指定の次回基準日は今回の基準日より後にしてください",IF(AND($AK6&lt;&gt;"",$AK6&lt;$D6),"⚠ 個別指定の基準日が入社日より前です",IF(AND($AL6&lt;&gt;"",$AK6=""),IF((IF(設定!$C$9&lt;$AA6,"",IF(設定!$C$5="入社日基準",EDATE($AA6,DATEDIF($AA6,設定!$C$9,"Y")*12),IF(設定!$C$9&lt;$AB6,$AA6,DATE(YEAR($AB6)+DATEDIF($AB6,設定!$C$9,"Y"),設定!$C$6,設定!$C$7)))))="","OK",IF($AL6&lt;=(IF(設定!$C$9&lt;$AA6,"",IF(設定!$C$5="入社日基準",EDATE($AA6,DATEDIF($AA6,設定!$C$9,"Y")*12),IF(設定!$C$9&lt;$AB6,$AA6,DATE(YEAR($AB6)+DATEDIF($AB6,設定!$C$9,"Y"),設定!$C$6,設定!$C$7))))),"⚠ 個別指定の次回基準日は今回の基準日より後にしてください","OK")),"OK")))))))))))))</f>
        <v>OK</v>
      </c>
      <c r="L6" s="35" t="str">
        <f t="shared" si="0"/>
        <v>通常</v>
      </c>
      <c r="M6" s="24">
        <f ca="1">IF($B6="","",IF($AK6&lt;&gt;"",$AK6,IF(設定!$C$9&lt;$AA6,"",IF(設定!$C$5="入社日基準",EDATE($AA6,DATEDIF($AA6,設定!$C$9,"Y")*12),IF(設定!$C$9&lt;$AB6,$AA6,DATE(YEAR($AB6)+DATEDIF($AB6,設定!$C$9,"Y"),設定!$C$6,設定!$C$7))))))</f>
        <v>46113</v>
      </c>
      <c r="N6" s="24">
        <f ca="1">IF($B6="","",IF($AL6&lt;&gt;"",$AL6,IF($AK6&lt;&gt;"",EDATE($AK6,12),IF($M6="",$AA6,IF(設定!$C$5="入社日基準",EDATE($M6,12),IF(設定!$C$9&lt;$AB6,$AB6,DATE(YEAR($M6)+1,設定!$C$6,設定!$C$7)))))))</f>
        <v>46478</v>
      </c>
      <c r="O6" s="36">
        <f ca="1">IF($B6="","",IF($AM6&lt;&gt;"","個別",IF(AND($AK6&lt;&gt;"",設定!$C$9&lt;$AA6),0.5,IF($M6="","",IF(設定!$C$5="入社日基準",MIN(6.5,0.5+DATEDIF($AA6,設定!$C$9,"Y")),IF(設定!$C$9&lt;$AB6,0.5,MIN(6.5,1.5+DATEDIF($AB6,設定!$C$9,"Y"))))))))</f>
        <v>0.5</v>
      </c>
      <c r="P6" s="37">
        <f ca="1">IF($B6="","",IF($K6&lt;&gt;"OK",0,IF($AM6&lt;&gt;"",$AM6,IF(OR($M6="",$I6&lt;&gt;"はい",$L6="要確認",$K6&lt;&gt;"OK"),0,INDEX(法令早見表!$C$6:$I$10,MATCH(IF($L6="通常",5,VALUE(MID($L6,2,1))),法令早見表!$B$6:$B$10,0),MATCH($O6,法令早見表!$C$5:$I$5,0))))))</f>
        <v>10</v>
      </c>
      <c r="Q6" s="37">
        <f t="shared" ca="1" si="1"/>
        <v>10</v>
      </c>
      <c r="R6" s="37">
        <f ca="1">IF($B6="","",IF($M6="",0,SUMIFS(取得記録!$F$5:$F$304,取得記録!$B$5:$B$304,$B6,取得記録!$A$5:$A$304,"&gt;="&amp;$M6,取得記録!$A$5:$A$304,"&lt;"&amp;$N6,取得記録!$A$5:$A$304,"&lt;="&amp;設定!$C$9)))</f>
        <v>0</v>
      </c>
      <c r="S6" s="35" t="str">
        <f t="shared" ca="1" si="2"/>
        <v>0日</v>
      </c>
      <c r="T6" s="37">
        <f t="shared" ca="1" si="3"/>
        <v>10</v>
      </c>
      <c r="U6" s="35" t="str">
        <f t="shared" ca="1" si="4"/>
        <v>10日</v>
      </c>
      <c r="V6" s="35" t="str">
        <f t="shared" ca="1" si="5"/>
        <v>対象</v>
      </c>
      <c r="W6" s="37">
        <f ca="1">IF($B6="","",IF($V6="対象",SUMIFS(取得記録!$G$5:$G$304,取得記録!$B$5:$B$304,$B6,取得記録!$A$5:$A$304,"&gt;="&amp;$M6,取得記録!$A$5:$A$304,"&lt;"&amp;$N6,取得記録!$A$5:$A$304,"&lt;="&amp;設定!$C$9),""))</f>
        <v>0</v>
      </c>
      <c r="X6" s="37">
        <f t="shared" ca="1" si="6"/>
        <v>5</v>
      </c>
      <c r="Y6" s="24">
        <f t="shared" ca="1" si="7"/>
        <v>46477</v>
      </c>
      <c r="Z6" s="35" t="str">
        <f ca="1">IF($B6="","",IF($K6&lt;&gt;"OK","⚠ 入力を確認してください",IF(AND($I6="いいえ",$AM6=""),"出勤率8割未満（付与なし）",IF($M6="","付与前",IF(IF(OR($AK6&lt;&gt;"",$AL6&lt;&gt;""),$N6&lt;EDATE($M6,12),AND(設定!$C$5="一斉付与",$P6&gt;=10,OR($N6&lt;EDATE($M6,12),AND($M6=$AB6,$M6&lt;EDATE($AA6,12))))),"⚠ 移行期・下の※へ",IF($AC6&gt;5,"⚠ 時間単位が5日分を超過",IF($V6&lt;&gt;"対象","義務対象外",IF($X6&lt;=0,"OK（5日達成）","あと"&amp;TEXT($X6,"0.0")&amp;"日"))))))))</f>
        <v>あと5.0日</v>
      </c>
      <c r="AA6" s="38">
        <f>IF($B6="","",IF(設定!$C$5="入社日基準",EDATE($D6,6),MIN(EDATE($D6,6),DATE(YEAR($D6)+IF(DATE(YEAR($D6),設定!$C$6,設定!$C$7)&gt;$D6,0,1),設定!$C$6,設定!$C$7))))</f>
        <v>46113</v>
      </c>
      <c r="AB6" s="38" t="str">
        <f>IF($B6="","",IF(設定!$C$5="入社日基準","",DATE(YEAR($AA6)+IF(DATE(YEAR($AA6),設定!$C$6,設定!$C$7)&gt;$AA6,0,1),設定!$C$6,設定!$C$7)))</f>
        <v/>
      </c>
      <c r="AC6" s="37">
        <f ca="1">IF($B6="","",IF($M6="",0,SUMIFS(取得記録!$F$5:$F$304,取得記録!$D$5:$D$304,"時間",取得記録!$B$5:$B$304,$B6,取得記録!$A$5:$A$304,"&gt;="&amp;$M6,取得記録!$A$5:$A$304,"&lt;"&amp;$N6,取得記録!$A$5:$A$304,"&lt;="&amp;設定!$C$9)))</f>
        <v>0</v>
      </c>
      <c r="AD6" s="2" t="str">
        <f t="shared" si="8"/>
        <v>S002：佐藤 花子</v>
      </c>
      <c r="AE6" s="39">
        <f ca="1">IF(OR($B6="",$M6=""),"",COUNTIFS(取得記録!$D$5:$D$304,"1日",取得記録!$B$5:$B$304,$B6,取得記録!$A$5:$A$304,"&gt;="&amp;$M6,取得記録!$A$5:$A$304,"&lt;"&amp;$N6,取得記録!$A$5:$A$304,"&lt;="&amp;設定!$C$9))</f>
        <v>0</v>
      </c>
      <c r="AF6" s="40">
        <f ca="1">IF(OR($B6="",$M6=""),"",COUNTIFS(取得記録!$D$5:$D$304,"半日",取得記録!$B$5:$B$304,$B6,取得記録!$A$5:$A$304,"&gt;="&amp;$M6,取得記録!$A$5:$A$304,"&lt;"&amp;$N6,取得記録!$A$5:$A$304,"&lt;="&amp;設定!$C$9)*0.5)</f>
        <v>0</v>
      </c>
      <c r="AG6" s="40">
        <f ca="1">IF(OR($B6="",$M6=""),"",SUMIFS(取得記録!$E$5:$E$304,取得記録!$D$5:$D$304,"時間",取得記録!$B$5:$B$304,$B6,取得記録!$A$5:$A$304,"&gt;="&amp;$M6,取得記録!$A$5:$A$304,"&lt;"&amp;$N6,取得記録!$A$5:$A$304,"&lt;="&amp;設定!$C$9))</f>
        <v>0</v>
      </c>
      <c r="AH6" s="39">
        <f t="shared" ca="1" si="9"/>
        <v>10</v>
      </c>
      <c r="AI6" s="40">
        <f t="shared" ca="1" si="10"/>
        <v>0</v>
      </c>
      <c r="AJ6" s="40">
        <f t="shared" ca="1" si="11"/>
        <v>0</v>
      </c>
      <c r="AK6" s="31"/>
      <c r="AL6" s="31"/>
      <c r="AM6" s="66"/>
    </row>
    <row r="7" spans="1:39" ht="19.5" customHeight="1" x14ac:dyDescent="0.15">
      <c r="A7" s="2"/>
      <c r="B7" s="21" t="s">
        <v>161</v>
      </c>
      <c r="C7" s="30" t="s">
        <v>162</v>
      </c>
      <c r="D7" s="31">
        <v>45092</v>
      </c>
      <c r="E7" s="21">
        <v>3</v>
      </c>
      <c r="F7" s="32">
        <v>0.75</v>
      </c>
      <c r="G7" s="21"/>
      <c r="H7" s="32">
        <v>0.25</v>
      </c>
      <c r="I7" s="21" t="s">
        <v>158</v>
      </c>
      <c r="J7" s="33">
        <v>1</v>
      </c>
      <c r="K7" s="34" t="str">
        <f ca="1">IF($B7="","",IF(COUNTIF($B$5:$B$24,$B7)&gt;1,"⚠ 社員番号が重複しています",IF($C7="","⚠ 氏名を入れてください",IF($D7="","⚠ 入社日を入れてください",IF($D7&gt;設定!$C$9,"⚠ 入社日が集計日より後です",IF(AND($E7="",$G7=""),"⚠ 週の日数か年間の日数を入れてください",IF(($F7*24)&lt;=0,"⚠ 週の所定労働時間を入れてください",IF(OR(($H7*24)="",($H7*24)&lt;=0),"⚠ 1日の所定労働時間を入れてください",IF(OR($I7="",AND($I7&lt;&gt;"はい",$I7&lt;&gt;"いいえ")),"⚠ 出勤率8割を選んでください",IF($L7="要確認","⚠ 勤務日数の区分が判定できません",IF(AND($AL7&lt;&gt;"",$AK7&lt;&gt;"",$AL7&lt;=$AK7),"⚠ 個別指定の次回基準日は今回の基準日より後にしてください",IF(AND($AK7&lt;&gt;"",$AK7&lt;$D7),"⚠ 個別指定の基準日が入社日より前です",IF(AND($AL7&lt;&gt;"",$AK7=""),IF((IF(設定!$C$9&lt;$AA7,"",IF(設定!$C$5="入社日基準",EDATE($AA7,DATEDIF($AA7,設定!$C$9,"Y")*12),IF(設定!$C$9&lt;$AB7,$AA7,DATE(YEAR($AB7)+DATEDIF($AB7,設定!$C$9,"Y"),設定!$C$6,設定!$C$7)))))="","OK",IF($AL7&lt;=(IF(設定!$C$9&lt;$AA7,"",IF(設定!$C$5="入社日基準",EDATE($AA7,DATEDIF($AA7,設定!$C$9,"Y")*12),IF(設定!$C$9&lt;$AB7,$AA7,DATE(YEAR($AB7)+DATEDIF($AB7,設定!$C$9,"Y"),設定!$C$6,設定!$C$7))))),"⚠ 個別指定の次回基準日は今回の基準日より後にしてください","OK")),"OK")))))))))))))</f>
        <v>OK</v>
      </c>
      <c r="L7" s="35" t="str">
        <f t="shared" si="0"/>
        <v>週3日</v>
      </c>
      <c r="M7" s="24">
        <f ca="1">IF($B7="","",IF($AK7&lt;&gt;"",$AK7,IF(設定!$C$9&lt;$AA7,"",IF(設定!$C$5="入社日基準",EDATE($AA7,DATEDIF($AA7,設定!$C$9,"Y")*12),IF(設定!$C$9&lt;$AB7,$AA7,DATE(YEAR($AB7)+DATEDIF($AB7,設定!$C$9,"Y"),設定!$C$6,設定!$C$7))))))</f>
        <v>46006</v>
      </c>
      <c r="N7" s="24">
        <f ca="1">IF($B7="","",IF($AL7&lt;&gt;"",$AL7,IF($AK7&lt;&gt;"",EDATE($AK7,12),IF($M7="",$AA7,IF(設定!$C$5="入社日基準",EDATE($M7,12),IF(設定!$C$9&lt;$AB7,$AB7,DATE(YEAR($M7)+1,設定!$C$6,設定!$C$7)))))))</f>
        <v>46371</v>
      </c>
      <c r="O7" s="36">
        <f ca="1">IF($B7="","",IF($AM7&lt;&gt;"","個別",IF(AND($AK7&lt;&gt;"",設定!$C$9&lt;$AA7),0.5,IF($M7="","",IF(設定!$C$5="入社日基準",MIN(6.5,0.5+DATEDIF($AA7,設定!$C$9,"Y")),IF(設定!$C$9&lt;$AB7,0.5,MIN(6.5,1.5+DATEDIF($AB7,設定!$C$9,"Y"))))))))</f>
        <v>2.5</v>
      </c>
      <c r="P7" s="37">
        <f ca="1">IF($B7="","",IF($K7&lt;&gt;"OK",0,IF($AM7&lt;&gt;"",$AM7,IF(OR($M7="",$I7&lt;&gt;"はい",$L7="要確認",$K7&lt;&gt;"OK"),0,INDEX(法令早見表!$C$6:$I$10,MATCH(IF($L7="通常",5,VALUE(MID($L7,2,1))),法令早見表!$B$6:$B$10,0),MATCH($O7,法令早見表!$C$5:$I$5,0))))))</f>
        <v>6</v>
      </c>
      <c r="Q7" s="37">
        <f t="shared" ca="1" si="1"/>
        <v>7</v>
      </c>
      <c r="R7" s="37">
        <f ca="1">IF($B7="","",IF($M7="",0,SUMIFS(取得記録!$F$5:$F$304,取得記録!$B$5:$B$304,$B7,取得記録!$A$5:$A$304,"&gt;="&amp;$M7,取得記録!$A$5:$A$304,"&lt;"&amp;$N7,取得記録!$A$5:$A$304,"&lt;="&amp;設定!$C$9)))</f>
        <v>1</v>
      </c>
      <c r="S7" s="35" t="str">
        <f t="shared" ca="1" si="2"/>
        <v>1日</v>
      </c>
      <c r="T7" s="37">
        <f t="shared" ca="1" si="3"/>
        <v>6</v>
      </c>
      <c r="U7" s="35" t="str">
        <f t="shared" ca="1" si="4"/>
        <v>6日</v>
      </c>
      <c r="V7" s="35" t="str">
        <f t="shared" ca="1" si="5"/>
        <v>－</v>
      </c>
      <c r="W7" s="37" t="str">
        <f ca="1">IF($B7="","",IF($V7="対象",SUMIFS(取得記録!$G$5:$G$304,取得記録!$B$5:$B$304,$B7,取得記録!$A$5:$A$304,"&gt;="&amp;$M7,取得記録!$A$5:$A$304,"&lt;"&amp;$N7,取得記録!$A$5:$A$304,"&lt;="&amp;設定!$C$9),""))</f>
        <v/>
      </c>
      <c r="X7" s="37" t="str">
        <f t="shared" ca="1" si="6"/>
        <v/>
      </c>
      <c r="Y7" s="24" t="str">
        <f t="shared" ca="1" si="7"/>
        <v/>
      </c>
      <c r="Z7" s="35" t="str">
        <f ca="1">IF($B7="","",IF($K7&lt;&gt;"OK","⚠ 入力を確認してください",IF(AND($I7="いいえ",$AM7=""),"出勤率8割未満（付与なし）",IF($M7="","付与前",IF(IF(OR($AK7&lt;&gt;"",$AL7&lt;&gt;""),$N7&lt;EDATE($M7,12),AND(設定!$C$5="一斉付与",$P7&gt;=10,OR($N7&lt;EDATE($M7,12),AND($M7=$AB7,$M7&lt;EDATE($AA7,12))))),"⚠ 移行期・下の※へ",IF($AC7&gt;5,"⚠ 時間単位が5日分を超過",IF($V7&lt;&gt;"対象","義務対象外",IF($X7&lt;=0,"OK（5日達成）","あと"&amp;TEXT($X7,"0.0")&amp;"日"))))))))</f>
        <v>義務対象外</v>
      </c>
      <c r="AA7" s="38">
        <f>IF($B7="","",IF(設定!$C$5="入社日基準",EDATE($D7,6),MIN(EDATE($D7,6),DATE(YEAR($D7)+IF(DATE(YEAR($D7),設定!$C$6,設定!$C$7)&gt;$D7,0,1),設定!$C$6,設定!$C$7))))</f>
        <v>45275</v>
      </c>
      <c r="AB7" s="38" t="str">
        <f>IF($B7="","",IF(設定!$C$5="入社日基準","",DATE(YEAR($AA7)+IF(DATE(YEAR($AA7),設定!$C$6,設定!$C$7)&gt;$AA7,0,1),設定!$C$6,設定!$C$7)))</f>
        <v/>
      </c>
      <c r="AC7" s="37">
        <f ca="1">IF($B7="","",IF($M7="",0,SUMIFS(取得記録!$F$5:$F$304,取得記録!$D$5:$D$304,"時間",取得記録!$B$5:$B$304,$B7,取得記録!$A$5:$A$304,"&gt;="&amp;$M7,取得記録!$A$5:$A$304,"&lt;"&amp;$N7,取得記録!$A$5:$A$304,"&lt;="&amp;設定!$C$9)))</f>
        <v>0</v>
      </c>
      <c r="AD7" s="2" t="str">
        <f t="shared" si="8"/>
        <v>S003：鈴木 一郎</v>
      </c>
      <c r="AE7" s="39">
        <f ca="1">IF(OR($B7="",$M7=""),"",COUNTIFS(取得記録!$D$5:$D$304,"1日",取得記録!$B$5:$B$304,$B7,取得記録!$A$5:$A$304,"&gt;="&amp;$M7,取得記録!$A$5:$A$304,"&lt;"&amp;$N7,取得記録!$A$5:$A$304,"&lt;="&amp;設定!$C$9))</f>
        <v>1</v>
      </c>
      <c r="AF7" s="40">
        <f ca="1">IF(OR($B7="",$M7=""),"",COUNTIFS(取得記録!$D$5:$D$304,"半日",取得記録!$B$5:$B$304,$B7,取得記録!$A$5:$A$304,"&gt;="&amp;$M7,取得記録!$A$5:$A$304,"&lt;"&amp;$N7,取得記録!$A$5:$A$304,"&lt;="&amp;設定!$C$9)*0.5)</f>
        <v>0</v>
      </c>
      <c r="AG7" s="40">
        <f ca="1">IF(OR($B7="",$M7=""),"",SUMIFS(取得記録!$E$5:$E$304,取得記録!$D$5:$D$304,"時間",取得記録!$B$5:$B$304,$B7,取得記録!$A$5:$A$304,"&gt;="&amp;$M7,取得記録!$A$5:$A$304,"&lt;"&amp;$N7,取得記録!$A$5:$A$304,"&lt;="&amp;設定!$C$9))</f>
        <v>0</v>
      </c>
      <c r="AH7" s="39">
        <f t="shared" ca="1" si="9"/>
        <v>6</v>
      </c>
      <c r="AI7" s="40">
        <f t="shared" ca="1" si="10"/>
        <v>0</v>
      </c>
      <c r="AJ7" s="40">
        <f t="shared" ca="1" si="11"/>
        <v>0</v>
      </c>
      <c r="AK7" s="31"/>
      <c r="AL7" s="31"/>
      <c r="AM7" s="66"/>
    </row>
    <row r="8" spans="1:39" ht="19.5" customHeight="1" x14ac:dyDescent="0.15">
      <c r="A8" s="2"/>
      <c r="B8" s="21" t="s">
        <v>163</v>
      </c>
      <c r="C8" s="30" t="s">
        <v>164</v>
      </c>
      <c r="D8" s="31">
        <v>46174</v>
      </c>
      <c r="E8" s="21">
        <v>5</v>
      </c>
      <c r="F8" s="32">
        <v>1.666666666666667</v>
      </c>
      <c r="G8" s="21"/>
      <c r="H8" s="32">
        <v>0.33333333333333331</v>
      </c>
      <c r="I8" s="21" t="s">
        <v>158</v>
      </c>
      <c r="J8" s="33">
        <v>0</v>
      </c>
      <c r="K8" s="34" t="str">
        <f ca="1">IF($B8="","",IF(COUNTIF($B$5:$B$24,$B8)&gt;1,"⚠ 社員番号が重複しています",IF($C8="","⚠ 氏名を入れてください",IF($D8="","⚠ 入社日を入れてください",IF($D8&gt;設定!$C$9,"⚠ 入社日が集計日より後です",IF(AND($E8="",$G8=""),"⚠ 週の日数か年間の日数を入れてください",IF(($F8*24)&lt;=0,"⚠ 週の所定労働時間を入れてください",IF(OR(($H8*24)="",($H8*24)&lt;=0),"⚠ 1日の所定労働時間を入れてください",IF(OR($I8="",AND($I8&lt;&gt;"はい",$I8&lt;&gt;"いいえ")),"⚠ 出勤率8割を選んでください",IF($L8="要確認","⚠ 勤務日数の区分が判定できません",IF(AND($AL8&lt;&gt;"",$AK8&lt;&gt;"",$AL8&lt;=$AK8),"⚠ 個別指定の次回基準日は今回の基準日より後にしてください",IF(AND($AK8&lt;&gt;"",$AK8&lt;$D8),"⚠ 個別指定の基準日が入社日より前です",IF(AND($AL8&lt;&gt;"",$AK8=""),IF((IF(設定!$C$9&lt;$AA8,"",IF(設定!$C$5="入社日基準",EDATE($AA8,DATEDIF($AA8,設定!$C$9,"Y")*12),IF(設定!$C$9&lt;$AB8,$AA8,DATE(YEAR($AB8)+DATEDIF($AB8,設定!$C$9,"Y"),設定!$C$6,設定!$C$7)))))="","OK",IF($AL8&lt;=(IF(設定!$C$9&lt;$AA8,"",IF(設定!$C$5="入社日基準",EDATE($AA8,DATEDIF($AA8,設定!$C$9,"Y")*12),IF(設定!$C$9&lt;$AB8,$AA8,DATE(YEAR($AB8)+DATEDIF($AB8,設定!$C$9,"Y"),設定!$C$6,設定!$C$7))))),"⚠ 個別指定の次回基準日は今回の基準日より後にしてください","OK")),"OK")))))))))))))</f>
        <v>OK</v>
      </c>
      <c r="L8" s="35" t="str">
        <f t="shared" si="0"/>
        <v>通常</v>
      </c>
      <c r="M8" s="24" t="str">
        <f ca="1">IF($B8="","",IF($AK8&lt;&gt;"",$AK8,IF(設定!$C$9&lt;$AA8,"",IF(設定!$C$5="入社日基準",EDATE($AA8,DATEDIF($AA8,設定!$C$9,"Y")*12),IF(設定!$C$9&lt;$AB8,$AA8,DATE(YEAR($AB8)+DATEDIF($AB8,設定!$C$9,"Y"),設定!$C$6,設定!$C$7))))))</f>
        <v/>
      </c>
      <c r="N8" s="24">
        <f ca="1">IF($B8="","",IF($AL8&lt;&gt;"",$AL8,IF($AK8&lt;&gt;"",EDATE($AK8,12),IF($M8="",$AA8,IF(設定!$C$5="入社日基準",EDATE($M8,12),IF(設定!$C$9&lt;$AB8,$AB8,DATE(YEAR($M8)+1,設定!$C$6,設定!$C$7)))))))</f>
        <v>46357</v>
      </c>
      <c r="O8" s="36" t="str">
        <f ca="1">IF($B8="","",IF($AM8&lt;&gt;"","個別",IF(AND($AK8&lt;&gt;"",設定!$C$9&lt;$AA8),0.5,IF($M8="","",IF(設定!$C$5="入社日基準",MIN(6.5,0.5+DATEDIF($AA8,設定!$C$9,"Y")),IF(設定!$C$9&lt;$AB8,0.5,MIN(6.5,1.5+DATEDIF($AB8,設定!$C$9,"Y"))))))))</f>
        <v/>
      </c>
      <c r="P8" s="37">
        <f ca="1">IF($B8="","",IF($K8&lt;&gt;"OK",0,IF($AM8&lt;&gt;"",$AM8,IF(OR($M8="",$I8&lt;&gt;"はい",$L8="要確認",$K8&lt;&gt;"OK"),0,INDEX(法令早見表!$C$6:$I$10,MATCH(IF($L8="通常",5,VALUE(MID($L8,2,1))),法令早見表!$B$6:$B$10,0),MATCH($O8,法令早見表!$C$5:$I$5,0))))))</f>
        <v>0</v>
      </c>
      <c r="Q8" s="37">
        <f t="shared" ca="1" si="1"/>
        <v>0</v>
      </c>
      <c r="R8" s="37">
        <f ca="1">IF($B8="","",IF($M8="",0,SUMIFS(取得記録!$F$5:$F$304,取得記録!$B$5:$B$304,$B8,取得記録!$A$5:$A$304,"&gt;="&amp;$M8,取得記録!$A$5:$A$304,"&lt;"&amp;$N8,取得記録!$A$5:$A$304,"&lt;="&amp;設定!$C$9)))</f>
        <v>0</v>
      </c>
      <c r="S8" s="35" t="str">
        <f t="shared" ca="1" si="2"/>
        <v/>
      </c>
      <c r="T8" s="37">
        <f t="shared" ca="1" si="3"/>
        <v>0</v>
      </c>
      <c r="U8" s="35" t="str">
        <f t="shared" ca="1" si="4"/>
        <v/>
      </c>
      <c r="V8" s="35" t="str">
        <f t="shared" ca="1" si="5"/>
        <v>－</v>
      </c>
      <c r="W8" s="37" t="str">
        <f ca="1">IF($B8="","",IF($V8="対象",SUMIFS(取得記録!$G$5:$G$304,取得記録!$B$5:$B$304,$B8,取得記録!$A$5:$A$304,"&gt;="&amp;$M8,取得記録!$A$5:$A$304,"&lt;"&amp;$N8,取得記録!$A$5:$A$304,"&lt;="&amp;設定!$C$9),""))</f>
        <v/>
      </c>
      <c r="X8" s="37" t="str">
        <f t="shared" ca="1" si="6"/>
        <v/>
      </c>
      <c r="Y8" s="24" t="str">
        <f t="shared" ca="1" si="7"/>
        <v/>
      </c>
      <c r="Z8" s="35" t="str">
        <f ca="1">IF($B8="","",IF($K8&lt;&gt;"OK","⚠ 入力を確認してください",IF(AND($I8="いいえ",$AM8=""),"出勤率8割未満（付与なし）",IF($M8="","付与前",IF(IF(OR($AK8&lt;&gt;"",$AL8&lt;&gt;""),$N8&lt;EDATE($M8,12),AND(設定!$C$5="一斉付与",$P8&gt;=10,OR($N8&lt;EDATE($M8,12),AND($M8=$AB8,$M8&lt;EDATE($AA8,12))))),"⚠ 移行期・下の※へ",IF($AC8&gt;5,"⚠ 時間単位が5日分を超過",IF($V8&lt;&gt;"対象","義務対象外",IF($X8&lt;=0,"OK（5日達成）","あと"&amp;TEXT($X8,"0.0")&amp;"日"))))))))</f>
        <v>付与前</v>
      </c>
      <c r="AA8" s="38">
        <f>IF($B8="","",IF(設定!$C$5="入社日基準",EDATE($D8,6),MIN(EDATE($D8,6),DATE(YEAR($D8)+IF(DATE(YEAR($D8),設定!$C$6,設定!$C$7)&gt;$D8,0,1),設定!$C$6,設定!$C$7))))</f>
        <v>46357</v>
      </c>
      <c r="AB8" s="38" t="str">
        <f>IF($B8="","",IF(設定!$C$5="入社日基準","",DATE(YEAR($AA8)+IF(DATE(YEAR($AA8),設定!$C$6,設定!$C$7)&gt;$AA8,0,1),設定!$C$6,設定!$C$7)))</f>
        <v/>
      </c>
      <c r="AC8" s="37">
        <f ca="1">IF($B8="","",IF($M8="",0,SUMIFS(取得記録!$F$5:$F$304,取得記録!$D$5:$D$304,"時間",取得記録!$B$5:$B$304,$B8,取得記録!$A$5:$A$304,"&gt;="&amp;$M8,取得記録!$A$5:$A$304,"&lt;"&amp;$N8,取得記録!$A$5:$A$304,"&lt;="&amp;設定!$C$9)))</f>
        <v>0</v>
      </c>
      <c r="AD8" s="2" t="str">
        <f t="shared" si="8"/>
        <v>S004：高橋 みどり</v>
      </c>
      <c r="AE8" s="39" t="str">
        <f ca="1">IF(OR($B8="",$M8=""),"",COUNTIFS(取得記録!$D$5:$D$304,"1日",取得記録!$B$5:$B$304,$B8,取得記録!$A$5:$A$304,"&gt;="&amp;$M8,取得記録!$A$5:$A$304,"&lt;"&amp;$N8,取得記録!$A$5:$A$304,"&lt;="&amp;設定!$C$9))</f>
        <v/>
      </c>
      <c r="AF8" s="40" t="str">
        <f ca="1">IF(OR($B8="",$M8=""),"",COUNTIFS(取得記録!$D$5:$D$304,"半日",取得記録!$B$5:$B$304,$B8,取得記録!$A$5:$A$304,"&gt;="&amp;$M8,取得記録!$A$5:$A$304,"&lt;"&amp;$N8,取得記録!$A$5:$A$304,"&lt;="&amp;設定!$C$9)*0.5)</f>
        <v/>
      </c>
      <c r="AG8" s="40" t="str">
        <f ca="1">IF(OR($B8="",$M8=""),"",SUMIFS(取得記録!$E$5:$E$304,取得記録!$D$5:$D$304,"時間",取得記録!$B$5:$B$304,$B8,取得記録!$A$5:$A$304,"&gt;="&amp;$M8,取得記録!$A$5:$A$304,"&lt;"&amp;$N8,取得記録!$A$5:$A$304,"&lt;="&amp;設定!$C$9))</f>
        <v/>
      </c>
      <c r="AH8" s="39" t="str">
        <f t="shared" ca="1" si="9"/>
        <v/>
      </c>
      <c r="AI8" s="40" t="str">
        <f t="shared" ca="1" si="10"/>
        <v/>
      </c>
      <c r="AJ8" s="40" t="str">
        <f t="shared" ca="1" si="11"/>
        <v/>
      </c>
      <c r="AK8" s="31"/>
      <c r="AL8" s="31"/>
      <c r="AM8" s="66"/>
    </row>
    <row r="9" spans="1:39" ht="19.5" customHeight="1" x14ac:dyDescent="0.15">
      <c r="A9" s="2"/>
      <c r="B9" s="21"/>
      <c r="C9" s="30"/>
      <c r="D9" s="31"/>
      <c r="E9" s="21"/>
      <c r="F9" s="32"/>
      <c r="G9" s="21"/>
      <c r="H9" s="32"/>
      <c r="I9" s="21"/>
      <c r="J9" s="33"/>
      <c r="K9" s="34" t="str">
        <f>IF($B9="","",IF(COUNTIF($B$5:$B$24,$B9)&gt;1,"⚠ 社員番号が重複しています",IF($C9="","⚠ 氏名を入れてください",IF($D9="","⚠ 入社日を入れてください",IF($D9&gt;設定!$C$9,"⚠ 入社日が集計日より後です",IF(AND($E9="",$G9=""),"⚠ 週の日数か年間の日数を入れてください",IF(($F9*24)&lt;=0,"⚠ 週の所定労働時間を入れてください",IF(OR(($H9*24)="",($H9*24)&lt;=0),"⚠ 1日の所定労働時間を入れてください",IF(OR($I9="",AND($I9&lt;&gt;"はい",$I9&lt;&gt;"いいえ")),"⚠ 出勤率8割を選んでください",IF($L9="要確認","⚠ 勤務日数の区分が判定できません",IF(AND($AL9&lt;&gt;"",$AK9&lt;&gt;"",$AL9&lt;=$AK9),"⚠ 個別指定の次回基準日は今回の基準日より後にしてください",IF(AND($AK9&lt;&gt;"",$AK9&lt;$D9),"⚠ 個別指定の基準日が入社日より前です",IF(AND($AL9&lt;&gt;"",$AK9=""),IF((IF(設定!$C$9&lt;$AA9,"",IF(設定!$C$5="入社日基準",EDATE($AA9,DATEDIF($AA9,設定!$C$9,"Y")*12),IF(設定!$C$9&lt;$AB9,$AA9,DATE(YEAR($AB9)+DATEDIF($AB9,設定!$C$9,"Y"),設定!$C$6,設定!$C$7)))))="","OK",IF($AL9&lt;=(IF(設定!$C$9&lt;$AA9,"",IF(設定!$C$5="入社日基準",EDATE($AA9,DATEDIF($AA9,設定!$C$9,"Y")*12),IF(設定!$C$9&lt;$AB9,$AA9,DATE(YEAR($AB9)+DATEDIF($AB9,設定!$C$9,"Y"),設定!$C$6,設定!$C$7))))),"⚠ 個別指定の次回基準日は今回の基準日より後にしてください","OK")),"OK")))))))))))))</f>
        <v/>
      </c>
      <c r="L9" s="35" t="str">
        <f t="shared" si="0"/>
        <v/>
      </c>
      <c r="M9" s="24" t="str">
        <f>IF($B9="","",IF($AK9&lt;&gt;"",$AK9,IF(設定!$C$9&lt;$AA9,"",IF(設定!$C$5="入社日基準",EDATE($AA9,DATEDIF($AA9,設定!$C$9,"Y")*12),IF(設定!$C$9&lt;$AB9,$AA9,DATE(YEAR($AB9)+DATEDIF($AB9,設定!$C$9,"Y"),設定!$C$6,設定!$C$7))))))</f>
        <v/>
      </c>
      <c r="N9" s="24" t="str">
        <f>IF($B9="","",IF($AL9&lt;&gt;"",$AL9,IF($AK9&lt;&gt;"",EDATE($AK9,12),IF($M9="",$AA9,IF(設定!$C$5="入社日基準",EDATE($M9,12),IF(設定!$C$9&lt;$AB9,$AB9,DATE(YEAR($M9)+1,設定!$C$6,設定!$C$7)))))))</f>
        <v/>
      </c>
      <c r="O9" s="36" t="str">
        <f>IF($B9="","",IF($AM9&lt;&gt;"","個別",IF(AND($AK9&lt;&gt;"",設定!$C$9&lt;$AA9),0.5,IF($M9="","",IF(設定!$C$5="入社日基準",MIN(6.5,0.5+DATEDIF($AA9,設定!$C$9,"Y")),IF(設定!$C$9&lt;$AB9,0.5,MIN(6.5,1.5+DATEDIF($AB9,設定!$C$9,"Y"))))))))</f>
        <v/>
      </c>
      <c r="P9" s="37" t="str">
        <f>IF($B9="","",IF($K9&lt;&gt;"OK",0,IF($AM9&lt;&gt;"",$AM9,IF(OR($M9="",$I9&lt;&gt;"はい",$L9="要確認",$K9&lt;&gt;"OK"),0,INDEX(法令早見表!$C$6:$I$10,MATCH(IF($L9="通常",5,VALUE(MID($L9,2,1))),法令早見表!$B$6:$B$10,0),MATCH($O9,法令早見表!$C$5:$I$5,0))))))</f>
        <v/>
      </c>
      <c r="Q9" s="37" t="str">
        <f t="shared" si="1"/>
        <v/>
      </c>
      <c r="R9" s="37" t="str">
        <f>IF($B9="","",IF($M9="",0,SUMIFS(取得記録!$F$5:$F$304,取得記録!$B$5:$B$304,$B9,取得記録!$A$5:$A$304,"&gt;="&amp;$M9,取得記録!$A$5:$A$304,"&lt;"&amp;$N9,取得記録!$A$5:$A$304,"&lt;="&amp;設定!$C$9)))</f>
        <v/>
      </c>
      <c r="S9" s="35" t="str">
        <f t="shared" si="2"/>
        <v/>
      </c>
      <c r="T9" s="37" t="str">
        <f t="shared" si="3"/>
        <v/>
      </c>
      <c r="U9" s="35" t="str">
        <f t="shared" si="4"/>
        <v/>
      </c>
      <c r="V9" s="35" t="str">
        <f t="shared" si="5"/>
        <v/>
      </c>
      <c r="W9" s="37" t="str">
        <f>IF($B9="","",IF($V9="対象",SUMIFS(取得記録!$G$5:$G$304,取得記録!$B$5:$B$304,$B9,取得記録!$A$5:$A$304,"&gt;="&amp;$M9,取得記録!$A$5:$A$304,"&lt;"&amp;$N9,取得記録!$A$5:$A$304,"&lt;="&amp;設定!$C$9),""))</f>
        <v/>
      </c>
      <c r="X9" s="37" t="str">
        <f t="shared" si="6"/>
        <v/>
      </c>
      <c r="Y9" s="24" t="str">
        <f t="shared" si="7"/>
        <v/>
      </c>
      <c r="Z9" s="35" t="str">
        <f>IF($B9="","",IF($K9&lt;&gt;"OK","⚠ 入力を確認してください",IF(AND($I9="いいえ",$AM9=""),"出勤率8割未満（付与なし）",IF($M9="","付与前",IF(IF(OR($AK9&lt;&gt;"",$AL9&lt;&gt;""),$N9&lt;EDATE($M9,12),AND(設定!$C$5="一斉付与",$P9&gt;=10,OR($N9&lt;EDATE($M9,12),AND($M9=$AB9,$M9&lt;EDATE($AA9,12))))),"⚠ 移行期・下の※へ",IF($AC9&gt;5,"⚠ 時間単位が5日分を超過",IF($V9&lt;&gt;"対象","義務対象外",IF($X9&lt;=0,"OK（5日達成）","あと"&amp;TEXT($X9,"0.0")&amp;"日"))))))))</f>
        <v/>
      </c>
      <c r="AA9" s="38" t="str">
        <f>IF($B9="","",IF(設定!$C$5="入社日基準",EDATE($D9,6),MIN(EDATE($D9,6),DATE(YEAR($D9)+IF(DATE(YEAR($D9),設定!$C$6,設定!$C$7)&gt;$D9,0,1),設定!$C$6,設定!$C$7))))</f>
        <v/>
      </c>
      <c r="AB9" s="38" t="str">
        <f>IF($B9="","",IF(設定!$C$5="入社日基準","",DATE(YEAR($AA9)+IF(DATE(YEAR($AA9),設定!$C$6,設定!$C$7)&gt;$AA9,0,1),設定!$C$6,設定!$C$7)))</f>
        <v/>
      </c>
      <c r="AC9" s="37" t="str">
        <f>IF($B9="","",IF($M9="",0,SUMIFS(取得記録!$F$5:$F$304,取得記録!$D$5:$D$304,"時間",取得記録!$B$5:$B$304,$B9,取得記録!$A$5:$A$304,"&gt;="&amp;$M9,取得記録!$A$5:$A$304,"&lt;"&amp;$N9,取得記録!$A$5:$A$304,"&lt;="&amp;設定!$C$9)))</f>
        <v/>
      </c>
      <c r="AD9" s="2" t="str">
        <f t="shared" si="8"/>
        <v/>
      </c>
      <c r="AE9" s="39" t="str">
        <f>IF(OR($B9="",$M9=""),"",COUNTIFS(取得記録!$D$5:$D$304,"1日",取得記録!$B$5:$B$304,$B9,取得記録!$A$5:$A$304,"&gt;="&amp;$M9,取得記録!$A$5:$A$304,"&lt;"&amp;$N9,取得記録!$A$5:$A$304,"&lt;="&amp;設定!$C$9))</f>
        <v/>
      </c>
      <c r="AF9" s="40" t="str">
        <f>IF(OR($B9="",$M9=""),"",COUNTIFS(取得記録!$D$5:$D$304,"半日",取得記録!$B$5:$B$304,$B9,取得記録!$A$5:$A$304,"&gt;="&amp;$M9,取得記録!$A$5:$A$304,"&lt;"&amp;$N9,取得記録!$A$5:$A$304,"&lt;="&amp;設定!$C$9)*0.5)</f>
        <v/>
      </c>
      <c r="AG9" s="40" t="str">
        <f>IF(OR($B9="",$M9=""),"",SUMIFS(取得記録!$E$5:$E$304,取得記録!$D$5:$D$304,"時間",取得記録!$B$5:$B$304,$B9,取得記録!$A$5:$A$304,"&gt;="&amp;$M9,取得記録!$A$5:$A$304,"&lt;"&amp;$N9,取得記録!$A$5:$A$304,"&lt;="&amp;設定!$C$9))</f>
        <v/>
      </c>
      <c r="AH9" s="39" t="str">
        <f t="shared" si="9"/>
        <v/>
      </c>
      <c r="AI9" s="40" t="str">
        <f t="shared" si="10"/>
        <v/>
      </c>
      <c r="AJ9" s="40" t="str">
        <f t="shared" si="11"/>
        <v/>
      </c>
      <c r="AK9" s="31"/>
      <c r="AL9" s="31"/>
      <c r="AM9" s="66"/>
    </row>
    <row r="10" spans="1:39" ht="19.5" customHeight="1" x14ac:dyDescent="0.15">
      <c r="A10" s="2"/>
      <c r="B10" s="21"/>
      <c r="C10" s="30"/>
      <c r="D10" s="31"/>
      <c r="E10" s="21"/>
      <c r="F10" s="32"/>
      <c r="G10" s="21"/>
      <c r="H10" s="32"/>
      <c r="I10" s="21"/>
      <c r="J10" s="33"/>
      <c r="K10" s="34" t="str">
        <f>IF($B10="","",IF(COUNTIF($B$5:$B$24,$B10)&gt;1,"⚠ 社員番号が重複しています",IF($C10="","⚠ 氏名を入れてください",IF($D10="","⚠ 入社日を入れてください",IF($D10&gt;設定!$C$9,"⚠ 入社日が集計日より後です",IF(AND($E10="",$G10=""),"⚠ 週の日数か年間の日数を入れてください",IF(($F10*24)&lt;=0,"⚠ 週の所定労働時間を入れてください",IF(OR(($H10*24)="",($H10*24)&lt;=0),"⚠ 1日の所定労働時間を入れてください",IF(OR($I10="",AND($I10&lt;&gt;"はい",$I10&lt;&gt;"いいえ")),"⚠ 出勤率8割を選んでください",IF($L10="要確認","⚠ 勤務日数の区分が判定できません",IF(AND($AL10&lt;&gt;"",$AK10&lt;&gt;"",$AL10&lt;=$AK10),"⚠ 個別指定の次回基準日は今回の基準日より後にしてください",IF(AND($AK10&lt;&gt;"",$AK10&lt;$D10),"⚠ 個別指定の基準日が入社日より前です",IF(AND($AL10&lt;&gt;"",$AK10=""),IF((IF(設定!$C$9&lt;$AA10,"",IF(設定!$C$5="入社日基準",EDATE($AA10,DATEDIF($AA10,設定!$C$9,"Y")*12),IF(設定!$C$9&lt;$AB10,$AA10,DATE(YEAR($AB10)+DATEDIF($AB10,設定!$C$9,"Y"),設定!$C$6,設定!$C$7)))))="","OK",IF($AL10&lt;=(IF(設定!$C$9&lt;$AA10,"",IF(設定!$C$5="入社日基準",EDATE($AA10,DATEDIF($AA10,設定!$C$9,"Y")*12),IF(設定!$C$9&lt;$AB10,$AA10,DATE(YEAR($AB10)+DATEDIF($AB10,設定!$C$9,"Y"),設定!$C$6,設定!$C$7))))),"⚠ 個別指定の次回基準日は今回の基準日より後にしてください","OK")),"OK")))))))))))))</f>
        <v/>
      </c>
      <c r="L10" s="35" t="str">
        <f t="shared" si="0"/>
        <v/>
      </c>
      <c r="M10" s="24" t="str">
        <f>IF($B10="","",IF($AK10&lt;&gt;"",$AK10,IF(設定!$C$9&lt;$AA10,"",IF(設定!$C$5="入社日基準",EDATE($AA10,DATEDIF($AA10,設定!$C$9,"Y")*12),IF(設定!$C$9&lt;$AB10,$AA10,DATE(YEAR($AB10)+DATEDIF($AB10,設定!$C$9,"Y"),設定!$C$6,設定!$C$7))))))</f>
        <v/>
      </c>
      <c r="N10" s="24" t="str">
        <f>IF($B10="","",IF($AL10&lt;&gt;"",$AL10,IF($AK10&lt;&gt;"",EDATE($AK10,12),IF($M10="",$AA10,IF(設定!$C$5="入社日基準",EDATE($M10,12),IF(設定!$C$9&lt;$AB10,$AB10,DATE(YEAR($M10)+1,設定!$C$6,設定!$C$7)))))))</f>
        <v/>
      </c>
      <c r="O10" s="36" t="str">
        <f>IF($B10="","",IF($AM10&lt;&gt;"","個別",IF(AND($AK10&lt;&gt;"",設定!$C$9&lt;$AA10),0.5,IF($M10="","",IF(設定!$C$5="入社日基準",MIN(6.5,0.5+DATEDIF($AA10,設定!$C$9,"Y")),IF(設定!$C$9&lt;$AB10,0.5,MIN(6.5,1.5+DATEDIF($AB10,設定!$C$9,"Y"))))))))</f>
        <v/>
      </c>
      <c r="P10" s="37" t="str">
        <f>IF($B10="","",IF($K10&lt;&gt;"OK",0,IF($AM10&lt;&gt;"",$AM10,IF(OR($M10="",$I10&lt;&gt;"はい",$L10="要確認",$K10&lt;&gt;"OK"),0,INDEX(法令早見表!$C$6:$I$10,MATCH(IF($L10="通常",5,VALUE(MID($L10,2,1))),法令早見表!$B$6:$B$10,0),MATCH($O10,法令早見表!$C$5:$I$5,0))))))</f>
        <v/>
      </c>
      <c r="Q10" s="37" t="str">
        <f t="shared" si="1"/>
        <v/>
      </c>
      <c r="R10" s="37" t="str">
        <f>IF($B10="","",IF($M10="",0,SUMIFS(取得記録!$F$5:$F$304,取得記録!$B$5:$B$304,$B10,取得記録!$A$5:$A$304,"&gt;="&amp;$M10,取得記録!$A$5:$A$304,"&lt;"&amp;$N10,取得記録!$A$5:$A$304,"&lt;="&amp;設定!$C$9)))</f>
        <v/>
      </c>
      <c r="S10" s="35" t="str">
        <f t="shared" si="2"/>
        <v/>
      </c>
      <c r="T10" s="37" t="str">
        <f t="shared" si="3"/>
        <v/>
      </c>
      <c r="U10" s="35" t="str">
        <f t="shared" si="4"/>
        <v/>
      </c>
      <c r="V10" s="35" t="str">
        <f t="shared" si="5"/>
        <v/>
      </c>
      <c r="W10" s="37" t="str">
        <f>IF($B10="","",IF($V10="対象",SUMIFS(取得記録!$G$5:$G$304,取得記録!$B$5:$B$304,$B10,取得記録!$A$5:$A$304,"&gt;="&amp;$M10,取得記録!$A$5:$A$304,"&lt;"&amp;$N10,取得記録!$A$5:$A$304,"&lt;="&amp;設定!$C$9),""))</f>
        <v/>
      </c>
      <c r="X10" s="37" t="str">
        <f t="shared" si="6"/>
        <v/>
      </c>
      <c r="Y10" s="24" t="str">
        <f t="shared" si="7"/>
        <v/>
      </c>
      <c r="Z10" s="35" t="str">
        <f>IF($B10="","",IF($K10&lt;&gt;"OK","⚠ 入力を確認してください",IF(AND($I10="いいえ",$AM10=""),"出勤率8割未満（付与なし）",IF($M10="","付与前",IF(IF(OR($AK10&lt;&gt;"",$AL10&lt;&gt;""),$N10&lt;EDATE($M10,12),AND(設定!$C$5="一斉付与",$P10&gt;=10,OR($N10&lt;EDATE($M10,12),AND($M10=$AB10,$M10&lt;EDATE($AA10,12))))),"⚠ 移行期・下の※へ",IF($AC10&gt;5,"⚠ 時間単位が5日分を超過",IF($V10&lt;&gt;"対象","義務対象外",IF($X10&lt;=0,"OK（5日達成）","あと"&amp;TEXT($X10,"0.0")&amp;"日"))))))))</f>
        <v/>
      </c>
      <c r="AA10" s="38" t="str">
        <f>IF($B10="","",IF(設定!$C$5="入社日基準",EDATE($D10,6),MIN(EDATE($D10,6),DATE(YEAR($D10)+IF(DATE(YEAR($D10),設定!$C$6,設定!$C$7)&gt;$D10,0,1),設定!$C$6,設定!$C$7))))</f>
        <v/>
      </c>
      <c r="AB10" s="38" t="str">
        <f>IF($B10="","",IF(設定!$C$5="入社日基準","",DATE(YEAR($AA10)+IF(DATE(YEAR($AA10),設定!$C$6,設定!$C$7)&gt;$AA10,0,1),設定!$C$6,設定!$C$7)))</f>
        <v/>
      </c>
      <c r="AC10" s="37" t="str">
        <f>IF($B10="","",IF($M10="",0,SUMIFS(取得記録!$F$5:$F$304,取得記録!$D$5:$D$304,"時間",取得記録!$B$5:$B$304,$B10,取得記録!$A$5:$A$304,"&gt;="&amp;$M10,取得記録!$A$5:$A$304,"&lt;"&amp;$N10,取得記録!$A$5:$A$304,"&lt;="&amp;設定!$C$9)))</f>
        <v/>
      </c>
      <c r="AD10" s="2" t="str">
        <f t="shared" si="8"/>
        <v/>
      </c>
      <c r="AE10" s="39" t="str">
        <f>IF(OR($B10="",$M10=""),"",COUNTIFS(取得記録!$D$5:$D$304,"1日",取得記録!$B$5:$B$304,$B10,取得記録!$A$5:$A$304,"&gt;="&amp;$M10,取得記録!$A$5:$A$304,"&lt;"&amp;$N10,取得記録!$A$5:$A$304,"&lt;="&amp;設定!$C$9))</f>
        <v/>
      </c>
      <c r="AF10" s="40" t="str">
        <f>IF(OR($B10="",$M10=""),"",COUNTIFS(取得記録!$D$5:$D$304,"半日",取得記録!$B$5:$B$304,$B10,取得記録!$A$5:$A$304,"&gt;="&amp;$M10,取得記録!$A$5:$A$304,"&lt;"&amp;$N10,取得記録!$A$5:$A$304,"&lt;="&amp;設定!$C$9)*0.5)</f>
        <v/>
      </c>
      <c r="AG10" s="40" t="str">
        <f>IF(OR($B10="",$M10=""),"",SUMIFS(取得記録!$E$5:$E$304,取得記録!$D$5:$D$304,"時間",取得記録!$B$5:$B$304,$B10,取得記録!$A$5:$A$304,"&gt;="&amp;$M10,取得記録!$A$5:$A$304,"&lt;"&amp;$N10,取得記録!$A$5:$A$304,"&lt;="&amp;設定!$C$9))</f>
        <v/>
      </c>
      <c r="AH10" s="39" t="str">
        <f t="shared" si="9"/>
        <v/>
      </c>
      <c r="AI10" s="40" t="str">
        <f t="shared" si="10"/>
        <v/>
      </c>
      <c r="AJ10" s="40" t="str">
        <f t="shared" si="11"/>
        <v/>
      </c>
      <c r="AK10" s="31"/>
      <c r="AL10" s="31"/>
      <c r="AM10" s="66"/>
    </row>
    <row r="11" spans="1:39" ht="19.5" customHeight="1" x14ac:dyDescent="0.15">
      <c r="A11" s="2"/>
      <c r="B11" s="21"/>
      <c r="C11" s="30"/>
      <c r="D11" s="31"/>
      <c r="E11" s="21"/>
      <c r="F11" s="32"/>
      <c r="G11" s="21"/>
      <c r="H11" s="32"/>
      <c r="I11" s="21"/>
      <c r="J11" s="33"/>
      <c r="K11" s="34" t="str">
        <f>IF($B11="","",IF(COUNTIF($B$5:$B$24,$B11)&gt;1,"⚠ 社員番号が重複しています",IF($C11="","⚠ 氏名を入れてください",IF($D11="","⚠ 入社日を入れてください",IF($D11&gt;設定!$C$9,"⚠ 入社日が集計日より後です",IF(AND($E11="",$G11=""),"⚠ 週の日数か年間の日数を入れてください",IF(($F11*24)&lt;=0,"⚠ 週の所定労働時間を入れてください",IF(OR(($H11*24)="",($H11*24)&lt;=0),"⚠ 1日の所定労働時間を入れてください",IF(OR($I11="",AND($I11&lt;&gt;"はい",$I11&lt;&gt;"いいえ")),"⚠ 出勤率8割を選んでください",IF($L11="要確認","⚠ 勤務日数の区分が判定できません",IF(AND($AL11&lt;&gt;"",$AK11&lt;&gt;"",$AL11&lt;=$AK11),"⚠ 個別指定の次回基準日は今回の基準日より後にしてください",IF(AND($AK11&lt;&gt;"",$AK11&lt;$D11),"⚠ 個別指定の基準日が入社日より前です",IF(AND($AL11&lt;&gt;"",$AK11=""),IF((IF(設定!$C$9&lt;$AA11,"",IF(設定!$C$5="入社日基準",EDATE($AA11,DATEDIF($AA11,設定!$C$9,"Y")*12),IF(設定!$C$9&lt;$AB11,$AA11,DATE(YEAR($AB11)+DATEDIF($AB11,設定!$C$9,"Y"),設定!$C$6,設定!$C$7)))))="","OK",IF($AL11&lt;=(IF(設定!$C$9&lt;$AA11,"",IF(設定!$C$5="入社日基準",EDATE($AA11,DATEDIF($AA11,設定!$C$9,"Y")*12),IF(設定!$C$9&lt;$AB11,$AA11,DATE(YEAR($AB11)+DATEDIF($AB11,設定!$C$9,"Y"),設定!$C$6,設定!$C$7))))),"⚠ 個別指定の次回基準日は今回の基準日より後にしてください","OK")),"OK")))))))))))))</f>
        <v/>
      </c>
      <c r="L11" s="35" t="str">
        <f t="shared" si="0"/>
        <v/>
      </c>
      <c r="M11" s="24" t="str">
        <f>IF($B11="","",IF($AK11&lt;&gt;"",$AK11,IF(設定!$C$9&lt;$AA11,"",IF(設定!$C$5="入社日基準",EDATE($AA11,DATEDIF($AA11,設定!$C$9,"Y")*12),IF(設定!$C$9&lt;$AB11,$AA11,DATE(YEAR($AB11)+DATEDIF($AB11,設定!$C$9,"Y"),設定!$C$6,設定!$C$7))))))</f>
        <v/>
      </c>
      <c r="N11" s="24" t="str">
        <f>IF($B11="","",IF($AL11&lt;&gt;"",$AL11,IF($AK11&lt;&gt;"",EDATE($AK11,12),IF($M11="",$AA11,IF(設定!$C$5="入社日基準",EDATE($M11,12),IF(設定!$C$9&lt;$AB11,$AB11,DATE(YEAR($M11)+1,設定!$C$6,設定!$C$7)))))))</f>
        <v/>
      </c>
      <c r="O11" s="36" t="str">
        <f>IF($B11="","",IF($AM11&lt;&gt;"","個別",IF(AND($AK11&lt;&gt;"",設定!$C$9&lt;$AA11),0.5,IF($M11="","",IF(設定!$C$5="入社日基準",MIN(6.5,0.5+DATEDIF($AA11,設定!$C$9,"Y")),IF(設定!$C$9&lt;$AB11,0.5,MIN(6.5,1.5+DATEDIF($AB11,設定!$C$9,"Y"))))))))</f>
        <v/>
      </c>
      <c r="P11" s="37" t="str">
        <f>IF($B11="","",IF($K11&lt;&gt;"OK",0,IF($AM11&lt;&gt;"",$AM11,IF(OR($M11="",$I11&lt;&gt;"はい",$L11="要確認",$K11&lt;&gt;"OK"),0,INDEX(法令早見表!$C$6:$I$10,MATCH(IF($L11="通常",5,VALUE(MID($L11,2,1))),法令早見表!$B$6:$B$10,0),MATCH($O11,法令早見表!$C$5:$I$5,0))))))</f>
        <v/>
      </c>
      <c r="Q11" s="37" t="str">
        <f t="shared" si="1"/>
        <v/>
      </c>
      <c r="R11" s="37" t="str">
        <f>IF($B11="","",IF($M11="",0,SUMIFS(取得記録!$F$5:$F$304,取得記録!$B$5:$B$304,$B11,取得記録!$A$5:$A$304,"&gt;="&amp;$M11,取得記録!$A$5:$A$304,"&lt;"&amp;$N11,取得記録!$A$5:$A$304,"&lt;="&amp;設定!$C$9)))</f>
        <v/>
      </c>
      <c r="S11" s="35" t="str">
        <f t="shared" si="2"/>
        <v/>
      </c>
      <c r="T11" s="37" t="str">
        <f t="shared" si="3"/>
        <v/>
      </c>
      <c r="U11" s="35" t="str">
        <f t="shared" si="4"/>
        <v/>
      </c>
      <c r="V11" s="35" t="str">
        <f t="shared" si="5"/>
        <v/>
      </c>
      <c r="W11" s="37" t="str">
        <f>IF($B11="","",IF($V11="対象",SUMIFS(取得記録!$G$5:$G$304,取得記録!$B$5:$B$304,$B11,取得記録!$A$5:$A$304,"&gt;="&amp;$M11,取得記録!$A$5:$A$304,"&lt;"&amp;$N11,取得記録!$A$5:$A$304,"&lt;="&amp;設定!$C$9),""))</f>
        <v/>
      </c>
      <c r="X11" s="37" t="str">
        <f t="shared" si="6"/>
        <v/>
      </c>
      <c r="Y11" s="24" t="str">
        <f t="shared" si="7"/>
        <v/>
      </c>
      <c r="Z11" s="35" t="str">
        <f>IF($B11="","",IF($K11&lt;&gt;"OK","⚠ 入力を確認してください",IF(AND($I11="いいえ",$AM11=""),"出勤率8割未満（付与なし）",IF($M11="","付与前",IF(IF(OR($AK11&lt;&gt;"",$AL11&lt;&gt;""),$N11&lt;EDATE($M11,12),AND(設定!$C$5="一斉付与",$P11&gt;=10,OR($N11&lt;EDATE($M11,12),AND($M11=$AB11,$M11&lt;EDATE($AA11,12))))),"⚠ 移行期・下の※へ",IF($AC11&gt;5,"⚠ 時間単位が5日分を超過",IF($V11&lt;&gt;"対象","義務対象外",IF($X11&lt;=0,"OK（5日達成）","あと"&amp;TEXT($X11,"0.0")&amp;"日"))))))))</f>
        <v/>
      </c>
      <c r="AA11" s="38" t="str">
        <f>IF($B11="","",IF(設定!$C$5="入社日基準",EDATE($D11,6),MIN(EDATE($D11,6),DATE(YEAR($D11)+IF(DATE(YEAR($D11),設定!$C$6,設定!$C$7)&gt;$D11,0,1),設定!$C$6,設定!$C$7))))</f>
        <v/>
      </c>
      <c r="AB11" s="38" t="str">
        <f>IF($B11="","",IF(設定!$C$5="入社日基準","",DATE(YEAR($AA11)+IF(DATE(YEAR($AA11),設定!$C$6,設定!$C$7)&gt;$AA11,0,1),設定!$C$6,設定!$C$7)))</f>
        <v/>
      </c>
      <c r="AC11" s="37" t="str">
        <f>IF($B11="","",IF($M11="",0,SUMIFS(取得記録!$F$5:$F$304,取得記録!$D$5:$D$304,"時間",取得記録!$B$5:$B$304,$B11,取得記録!$A$5:$A$304,"&gt;="&amp;$M11,取得記録!$A$5:$A$304,"&lt;"&amp;$N11,取得記録!$A$5:$A$304,"&lt;="&amp;設定!$C$9)))</f>
        <v/>
      </c>
      <c r="AD11" s="2" t="str">
        <f t="shared" si="8"/>
        <v/>
      </c>
      <c r="AE11" s="39" t="str">
        <f>IF(OR($B11="",$M11=""),"",COUNTIFS(取得記録!$D$5:$D$304,"1日",取得記録!$B$5:$B$304,$B11,取得記録!$A$5:$A$304,"&gt;="&amp;$M11,取得記録!$A$5:$A$304,"&lt;"&amp;$N11,取得記録!$A$5:$A$304,"&lt;="&amp;設定!$C$9))</f>
        <v/>
      </c>
      <c r="AF11" s="40" t="str">
        <f>IF(OR($B11="",$M11=""),"",COUNTIFS(取得記録!$D$5:$D$304,"半日",取得記録!$B$5:$B$304,$B11,取得記録!$A$5:$A$304,"&gt;="&amp;$M11,取得記録!$A$5:$A$304,"&lt;"&amp;$N11,取得記録!$A$5:$A$304,"&lt;="&amp;設定!$C$9)*0.5)</f>
        <v/>
      </c>
      <c r="AG11" s="40" t="str">
        <f>IF(OR($B11="",$M11=""),"",SUMIFS(取得記録!$E$5:$E$304,取得記録!$D$5:$D$304,"時間",取得記録!$B$5:$B$304,$B11,取得記録!$A$5:$A$304,"&gt;="&amp;$M11,取得記録!$A$5:$A$304,"&lt;"&amp;$N11,取得記録!$A$5:$A$304,"&lt;="&amp;設定!$C$9))</f>
        <v/>
      </c>
      <c r="AH11" s="39" t="str">
        <f t="shared" si="9"/>
        <v/>
      </c>
      <c r="AI11" s="40" t="str">
        <f t="shared" si="10"/>
        <v/>
      </c>
      <c r="AJ11" s="40" t="str">
        <f t="shared" si="11"/>
        <v/>
      </c>
      <c r="AK11" s="31"/>
      <c r="AL11" s="31"/>
      <c r="AM11" s="66"/>
    </row>
    <row r="12" spans="1:39" ht="19.5" customHeight="1" x14ac:dyDescent="0.15">
      <c r="A12" s="2"/>
      <c r="B12" s="21"/>
      <c r="C12" s="30"/>
      <c r="D12" s="31"/>
      <c r="E12" s="21"/>
      <c r="F12" s="32"/>
      <c r="G12" s="21"/>
      <c r="H12" s="32"/>
      <c r="I12" s="21"/>
      <c r="J12" s="33"/>
      <c r="K12" s="34" t="str">
        <f>IF($B12="","",IF(COUNTIF($B$5:$B$24,$B12)&gt;1,"⚠ 社員番号が重複しています",IF($C12="","⚠ 氏名を入れてください",IF($D12="","⚠ 入社日を入れてください",IF($D12&gt;設定!$C$9,"⚠ 入社日が集計日より後です",IF(AND($E12="",$G12=""),"⚠ 週の日数か年間の日数を入れてください",IF(($F12*24)&lt;=0,"⚠ 週の所定労働時間を入れてください",IF(OR(($H12*24)="",($H12*24)&lt;=0),"⚠ 1日の所定労働時間を入れてください",IF(OR($I12="",AND($I12&lt;&gt;"はい",$I12&lt;&gt;"いいえ")),"⚠ 出勤率8割を選んでください",IF($L12="要確認","⚠ 勤務日数の区分が判定できません",IF(AND($AL12&lt;&gt;"",$AK12&lt;&gt;"",$AL12&lt;=$AK12),"⚠ 個別指定の次回基準日は今回の基準日より後にしてください",IF(AND($AK12&lt;&gt;"",$AK12&lt;$D12),"⚠ 個別指定の基準日が入社日より前です",IF(AND($AL12&lt;&gt;"",$AK12=""),IF((IF(設定!$C$9&lt;$AA12,"",IF(設定!$C$5="入社日基準",EDATE($AA12,DATEDIF($AA12,設定!$C$9,"Y")*12),IF(設定!$C$9&lt;$AB12,$AA12,DATE(YEAR($AB12)+DATEDIF($AB12,設定!$C$9,"Y"),設定!$C$6,設定!$C$7)))))="","OK",IF($AL12&lt;=(IF(設定!$C$9&lt;$AA12,"",IF(設定!$C$5="入社日基準",EDATE($AA12,DATEDIF($AA12,設定!$C$9,"Y")*12),IF(設定!$C$9&lt;$AB12,$AA12,DATE(YEAR($AB12)+DATEDIF($AB12,設定!$C$9,"Y"),設定!$C$6,設定!$C$7))))),"⚠ 個別指定の次回基準日は今回の基準日より後にしてください","OK")),"OK")))))))))))))</f>
        <v/>
      </c>
      <c r="L12" s="35" t="str">
        <f t="shared" si="0"/>
        <v/>
      </c>
      <c r="M12" s="24" t="str">
        <f>IF($B12="","",IF($AK12&lt;&gt;"",$AK12,IF(設定!$C$9&lt;$AA12,"",IF(設定!$C$5="入社日基準",EDATE($AA12,DATEDIF($AA12,設定!$C$9,"Y")*12),IF(設定!$C$9&lt;$AB12,$AA12,DATE(YEAR($AB12)+DATEDIF($AB12,設定!$C$9,"Y"),設定!$C$6,設定!$C$7))))))</f>
        <v/>
      </c>
      <c r="N12" s="24" t="str">
        <f>IF($B12="","",IF($AL12&lt;&gt;"",$AL12,IF($AK12&lt;&gt;"",EDATE($AK12,12),IF($M12="",$AA12,IF(設定!$C$5="入社日基準",EDATE($M12,12),IF(設定!$C$9&lt;$AB12,$AB12,DATE(YEAR($M12)+1,設定!$C$6,設定!$C$7)))))))</f>
        <v/>
      </c>
      <c r="O12" s="36" t="str">
        <f>IF($B12="","",IF($AM12&lt;&gt;"","個別",IF(AND($AK12&lt;&gt;"",設定!$C$9&lt;$AA12),0.5,IF($M12="","",IF(設定!$C$5="入社日基準",MIN(6.5,0.5+DATEDIF($AA12,設定!$C$9,"Y")),IF(設定!$C$9&lt;$AB12,0.5,MIN(6.5,1.5+DATEDIF($AB12,設定!$C$9,"Y"))))))))</f>
        <v/>
      </c>
      <c r="P12" s="37" t="str">
        <f>IF($B12="","",IF($K12&lt;&gt;"OK",0,IF($AM12&lt;&gt;"",$AM12,IF(OR($M12="",$I12&lt;&gt;"はい",$L12="要確認",$K12&lt;&gt;"OK"),0,INDEX(法令早見表!$C$6:$I$10,MATCH(IF($L12="通常",5,VALUE(MID($L12,2,1))),法令早見表!$B$6:$B$10,0),MATCH($O12,法令早見表!$C$5:$I$5,0))))))</f>
        <v/>
      </c>
      <c r="Q12" s="37" t="str">
        <f t="shared" si="1"/>
        <v/>
      </c>
      <c r="R12" s="37" t="str">
        <f>IF($B12="","",IF($M12="",0,SUMIFS(取得記録!$F$5:$F$304,取得記録!$B$5:$B$304,$B12,取得記録!$A$5:$A$304,"&gt;="&amp;$M12,取得記録!$A$5:$A$304,"&lt;"&amp;$N12,取得記録!$A$5:$A$304,"&lt;="&amp;設定!$C$9)))</f>
        <v/>
      </c>
      <c r="S12" s="35" t="str">
        <f t="shared" si="2"/>
        <v/>
      </c>
      <c r="T12" s="37" t="str">
        <f t="shared" si="3"/>
        <v/>
      </c>
      <c r="U12" s="35" t="str">
        <f t="shared" si="4"/>
        <v/>
      </c>
      <c r="V12" s="35" t="str">
        <f t="shared" si="5"/>
        <v/>
      </c>
      <c r="W12" s="37" t="str">
        <f>IF($B12="","",IF($V12="対象",SUMIFS(取得記録!$G$5:$G$304,取得記録!$B$5:$B$304,$B12,取得記録!$A$5:$A$304,"&gt;="&amp;$M12,取得記録!$A$5:$A$304,"&lt;"&amp;$N12,取得記録!$A$5:$A$304,"&lt;="&amp;設定!$C$9),""))</f>
        <v/>
      </c>
      <c r="X12" s="37" t="str">
        <f t="shared" si="6"/>
        <v/>
      </c>
      <c r="Y12" s="24" t="str">
        <f t="shared" si="7"/>
        <v/>
      </c>
      <c r="Z12" s="35" t="str">
        <f>IF($B12="","",IF($K12&lt;&gt;"OK","⚠ 入力を確認してください",IF(AND($I12="いいえ",$AM12=""),"出勤率8割未満（付与なし）",IF($M12="","付与前",IF(IF(OR($AK12&lt;&gt;"",$AL12&lt;&gt;""),$N12&lt;EDATE($M12,12),AND(設定!$C$5="一斉付与",$P12&gt;=10,OR($N12&lt;EDATE($M12,12),AND($M12=$AB12,$M12&lt;EDATE($AA12,12))))),"⚠ 移行期・下の※へ",IF($AC12&gt;5,"⚠ 時間単位が5日分を超過",IF($V12&lt;&gt;"対象","義務対象外",IF($X12&lt;=0,"OK（5日達成）","あと"&amp;TEXT($X12,"0.0")&amp;"日"))))))))</f>
        <v/>
      </c>
      <c r="AA12" s="38" t="str">
        <f>IF($B12="","",IF(設定!$C$5="入社日基準",EDATE($D12,6),MIN(EDATE($D12,6),DATE(YEAR($D12)+IF(DATE(YEAR($D12),設定!$C$6,設定!$C$7)&gt;$D12,0,1),設定!$C$6,設定!$C$7))))</f>
        <v/>
      </c>
      <c r="AB12" s="38" t="str">
        <f>IF($B12="","",IF(設定!$C$5="入社日基準","",DATE(YEAR($AA12)+IF(DATE(YEAR($AA12),設定!$C$6,設定!$C$7)&gt;$AA12,0,1),設定!$C$6,設定!$C$7)))</f>
        <v/>
      </c>
      <c r="AC12" s="37" t="str">
        <f>IF($B12="","",IF($M12="",0,SUMIFS(取得記録!$F$5:$F$304,取得記録!$D$5:$D$304,"時間",取得記録!$B$5:$B$304,$B12,取得記録!$A$5:$A$304,"&gt;="&amp;$M12,取得記録!$A$5:$A$304,"&lt;"&amp;$N12,取得記録!$A$5:$A$304,"&lt;="&amp;設定!$C$9)))</f>
        <v/>
      </c>
      <c r="AD12" s="2" t="str">
        <f t="shared" si="8"/>
        <v/>
      </c>
      <c r="AE12" s="39" t="str">
        <f>IF(OR($B12="",$M12=""),"",COUNTIFS(取得記録!$D$5:$D$304,"1日",取得記録!$B$5:$B$304,$B12,取得記録!$A$5:$A$304,"&gt;="&amp;$M12,取得記録!$A$5:$A$304,"&lt;"&amp;$N12,取得記録!$A$5:$A$304,"&lt;="&amp;設定!$C$9))</f>
        <v/>
      </c>
      <c r="AF12" s="40" t="str">
        <f>IF(OR($B12="",$M12=""),"",COUNTIFS(取得記録!$D$5:$D$304,"半日",取得記録!$B$5:$B$304,$B12,取得記録!$A$5:$A$304,"&gt;="&amp;$M12,取得記録!$A$5:$A$304,"&lt;"&amp;$N12,取得記録!$A$5:$A$304,"&lt;="&amp;設定!$C$9)*0.5)</f>
        <v/>
      </c>
      <c r="AG12" s="40" t="str">
        <f>IF(OR($B12="",$M12=""),"",SUMIFS(取得記録!$E$5:$E$304,取得記録!$D$5:$D$304,"時間",取得記録!$B$5:$B$304,$B12,取得記録!$A$5:$A$304,"&gt;="&amp;$M12,取得記録!$A$5:$A$304,"&lt;"&amp;$N12,取得記録!$A$5:$A$304,"&lt;="&amp;設定!$C$9))</f>
        <v/>
      </c>
      <c r="AH12" s="39" t="str">
        <f t="shared" si="9"/>
        <v/>
      </c>
      <c r="AI12" s="40" t="str">
        <f t="shared" si="10"/>
        <v/>
      </c>
      <c r="AJ12" s="40" t="str">
        <f t="shared" si="11"/>
        <v/>
      </c>
      <c r="AK12" s="31"/>
      <c r="AL12" s="31"/>
      <c r="AM12" s="66"/>
    </row>
    <row r="13" spans="1:39" ht="19.5" customHeight="1" x14ac:dyDescent="0.15">
      <c r="A13" s="2"/>
      <c r="B13" s="21"/>
      <c r="C13" s="30"/>
      <c r="D13" s="31"/>
      <c r="E13" s="21"/>
      <c r="F13" s="32"/>
      <c r="G13" s="21"/>
      <c r="H13" s="32"/>
      <c r="I13" s="21"/>
      <c r="J13" s="33"/>
      <c r="K13" s="34" t="str">
        <f>IF($B13="","",IF(COUNTIF($B$5:$B$24,$B13)&gt;1,"⚠ 社員番号が重複しています",IF($C13="","⚠ 氏名を入れてください",IF($D13="","⚠ 入社日を入れてください",IF($D13&gt;設定!$C$9,"⚠ 入社日が集計日より後です",IF(AND($E13="",$G13=""),"⚠ 週の日数か年間の日数を入れてください",IF(($F13*24)&lt;=0,"⚠ 週の所定労働時間を入れてください",IF(OR(($H13*24)="",($H13*24)&lt;=0),"⚠ 1日の所定労働時間を入れてください",IF(OR($I13="",AND($I13&lt;&gt;"はい",$I13&lt;&gt;"いいえ")),"⚠ 出勤率8割を選んでください",IF($L13="要確認","⚠ 勤務日数の区分が判定できません",IF(AND($AL13&lt;&gt;"",$AK13&lt;&gt;"",$AL13&lt;=$AK13),"⚠ 個別指定の次回基準日は今回の基準日より後にしてください",IF(AND($AK13&lt;&gt;"",$AK13&lt;$D13),"⚠ 個別指定の基準日が入社日より前です",IF(AND($AL13&lt;&gt;"",$AK13=""),IF((IF(設定!$C$9&lt;$AA13,"",IF(設定!$C$5="入社日基準",EDATE($AA13,DATEDIF($AA13,設定!$C$9,"Y")*12),IF(設定!$C$9&lt;$AB13,$AA13,DATE(YEAR($AB13)+DATEDIF($AB13,設定!$C$9,"Y"),設定!$C$6,設定!$C$7)))))="","OK",IF($AL13&lt;=(IF(設定!$C$9&lt;$AA13,"",IF(設定!$C$5="入社日基準",EDATE($AA13,DATEDIF($AA13,設定!$C$9,"Y")*12),IF(設定!$C$9&lt;$AB13,$AA13,DATE(YEAR($AB13)+DATEDIF($AB13,設定!$C$9,"Y"),設定!$C$6,設定!$C$7))))),"⚠ 個別指定の次回基準日は今回の基準日より後にしてください","OK")),"OK")))))))))))))</f>
        <v/>
      </c>
      <c r="L13" s="35" t="str">
        <f t="shared" si="0"/>
        <v/>
      </c>
      <c r="M13" s="24" t="str">
        <f>IF($B13="","",IF($AK13&lt;&gt;"",$AK13,IF(設定!$C$9&lt;$AA13,"",IF(設定!$C$5="入社日基準",EDATE($AA13,DATEDIF($AA13,設定!$C$9,"Y")*12),IF(設定!$C$9&lt;$AB13,$AA13,DATE(YEAR($AB13)+DATEDIF($AB13,設定!$C$9,"Y"),設定!$C$6,設定!$C$7))))))</f>
        <v/>
      </c>
      <c r="N13" s="24" t="str">
        <f>IF($B13="","",IF($AL13&lt;&gt;"",$AL13,IF($AK13&lt;&gt;"",EDATE($AK13,12),IF($M13="",$AA13,IF(設定!$C$5="入社日基準",EDATE($M13,12),IF(設定!$C$9&lt;$AB13,$AB13,DATE(YEAR($M13)+1,設定!$C$6,設定!$C$7)))))))</f>
        <v/>
      </c>
      <c r="O13" s="36" t="str">
        <f>IF($B13="","",IF($AM13&lt;&gt;"","個別",IF(AND($AK13&lt;&gt;"",設定!$C$9&lt;$AA13),0.5,IF($M13="","",IF(設定!$C$5="入社日基準",MIN(6.5,0.5+DATEDIF($AA13,設定!$C$9,"Y")),IF(設定!$C$9&lt;$AB13,0.5,MIN(6.5,1.5+DATEDIF($AB13,設定!$C$9,"Y"))))))))</f>
        <v/>
      </c>
      <c r="P13" s="37" t="str">
        <f>IF($B13="","",IF($K13&lt;&gt;"OK",0,IF($AM13&lt;&gt;"",$AM13,IF(OR($M13="",$I13&lt;&gt;"はい",$L13="要確認",$K13&lt;&gt;"OK"),0,INDEX(法令早見表!$C$6:$I$10,MATCH(IF($L13="通常",5,VALUE(MID($L13,2,1))),法令早見表!$B$6:$B$10,0),MATCH($O13,法令早見表!$C$5:$I$5,0))))))</f>
        <v/>
      </c>
      <c r="Q13" s="37" t="str">
        <f t="shared" si="1"/>
        <v/>
      </c>
      <c r="R13" s="37" t="str">
        <f>IF($B13="","",IF($M13="",0,SUMIFS(取得記録!$F$5:$F$304,取得記録!$B$5:$B$304,$B13,取得記録!$A$5:$A$304,"&gt;="&amp;$M13,取得記録!$A$5:$A$304,"&lt;"&amp;$N13,取得記録!$A$5:$A$304,"&lt;="&amp;設定!$C$9)))</f>
        <v/>
      </c>
      <c r="S13" s="35" t="str">
        <f t="shared" si="2"/>
        <v/>
      </c>
      <c r="T13" s="37" t="str">
        <f t="shared" si="3"/>
        <v/>
      </c>
      <c r="U13" s="35" t="str">
        <f t="shared" si="4"/>
        <v/>
      </c>
      <c r="V13" s="35" t="str">
        <f t="shared" si="5"/>
        <v/>
      </c>
      <c r="W13" s="37" t="str">
        <f>IF($B13="","",IF($V13="対象",SUMIFS(取得記録!$G$5:$G$304,取得記録!$B$5:$B$304,$B13,取得記録!$A$5:$A$304,"&gt;="&amp;$M13,取得記録!$A$5:$A$304,"&lt;"&amp;$N13,取得記録!$A$5:$A$304,"&lt;="&amp;設定!$C$9),""))</f>
        <v/>
      </c>
      <c r="X13" s="37" t="str">
        <f t="shared" si="6"/>
        <v/>
      </c>
      <c r="Y13" s="24" t="str">
        <f t="shared" si="7"/>
        <v/>
      </c>
      <c r="Z13" s="35" t="str">
        <f>IF($B13="","",IF($K13&lt;&gt;"OK","⚠ 入力を確認してください",IF(AND($I13="いいえ",$AM13=""),"出勤率8割未満（付与なし）",IF($M13="","付与前",IF(IF(OR($AK13&lt;&gt;"",$AL13&lt;&gt;""),$N13&lt;EDATE($M13,12),AND(設定!$C$5="一斉付与",$P13&gt;=10,OR($N13&lt;EDATE($M13,12),AND($M13=$AB13,$M13&lt;EDATE($AA13,12))))),"⚠ 移行期・下の※へ",IF($AC13&gt;5,"⚠ 時間単位が5日分を超過",IF($V13&lt;&gt;"対象","義務対象外",IF($X13&lt;=0,"OK（5日達成）","あと"&amp;TEXT($X13,"0.0")&amp;"日"))))))))</f>
        <v/>
      </c>
      <c r="AA13" s="38" t="str">
        <f>IF($B13="","",IF(設定!$C$5="入社日基準",EDATE($D13,6),MIN(EDATE($D13,6),DATE(YEAR($D13)+IF(DATE(YEAR($D13),設定!$C$6,設定!$C$7)&gt;$D13,0,1),設定!$C$6,設定!$C$7))))</f>
        <v/>
      </c>
      <c r="AB13" s="38" t="str">
        <f>IF($B13="","",IF(設定!$C$5="入社日基準","",DATE(YEAR($AA13)+IF(DATE(YEAR($AA13),設定!$C$6,設定!$C$7)&gt;$AA13,0,1),設定!$C$6,設定!$C$7)))</f>
        <v/>
      </c>
      <c r="AC13" s="37" t="str">
        <f>IF($B13="","",IF($M13="",0,SUMIFS(取得記録!$F$5:$F$304,取得記録!$D$5:$D$304,"時間",取得記録!$B$5:$B$304,$B13,取得記録!$A$5:$A$304,"&gt;="&amp;$M13,取得記録!$A$5:$A$304,"&lt;"&amp;$N13,取得記録!$A$5:$A$304,"&lt;="&amp;設定!$C$9)))</f>
        <v/>
      </c>
      <c r="AD13" s="2" t="str">
        <f t="shared" si="8"/>
        <v/>
      </c>
      <c r="AE13" s="39" t="str">
        <f>IF(OR($B13="",$M13=""),"",COUNTIFS(取得記録!$D$5:$D$304,"1日",取得記録!$B$5:$B$304,$B13,取得記録!$A$5:$A$304,"&gt;="&amp;$M13,取得記録!$A$5:$A$304,"&lt;"&amp;$N13,取得記録!$A$5:$A$304,"&lt;="&amp;設定!$C$9))</f>
        <v/>
      </c>
      <c r="AF13" s="40" t="str">
        <f>IF(OR($B13="",$M13=""),"",COUNTIFS(取得記録!$D$5:$D$304,"半日",取得記録!$B$5:$B$304,$B13,取得記録!$A$5:$A$304,"&gt;="&amp;$M13,取得記録!$A$5:$A$304,"&lt;"&amp;$N13,取得記録!$A$5:$A$304,"&lt;="&amp;設定!$C$9)*0.5)</f>
        <v/>
      </c>
      <c r="AG13" s="40" t="str">
        <f>IF(OR($B13="",$M13=""),"",SUMIFS(取得記録!$E$5:$E$304,取得記録!$D$5:$D$304,"時間",取得記録!$B$5:$B$304,$B13,取得記録!$A$5:$A$304,"&gt;="&amp;$M13,取得記録!$A$5:$A$304,"&lt;"&amp;$N13,取得記録!$A$5:$A$304,"&lt;="&amp;設定!$C$9))</f>
        <v/>
      </c>
      <c r="AH13" s="39" t="str">
        <f t="shared" si="9"/>
        <v/>
      </c>
      <c r="AI13" s="40" t="str">
        <f t="shared" si="10"/>
        <v/>
      </c>
      <c r="AJ13" s="40" t="str">
        <f t="shared" si="11"/>
        <v/>
      </c>
      <c r="AK13" s="31"/>
      <c r="AL13" s="31"/>
      <c r="AM13" s="66"/>
    </row>
    <row r="14" spans="1:39" ht="19.5" customHeight="1" x14ac:dyDescent="0.15">
      <c r="A14" s="2"/>
      <c r="B14" s="21"/>
      <c r="C14" s="30"/>
      <c r="D14" s="31"/>
      <c r="E14" s="21"/>
      <c r="F14" s="32"/>
      <c r="G14" s="21"/>
      <c r="H14" s="32"/>
      <c r="I14" s="21"/>
      <c r="J14" s="33"/>
      <c r="K14" s="34" t="str">
        <f>IF($B14="","",IF(COUNTIF($B$5:$B$24,$B14)&gt;1,"⚠ 社員番号が重複しています",IF($C14="","⚠ 氏名を入れてください",IF($D14="","⚠ 入社日を入れてください",IF($D14&gt;設定!$C$9,"⚠ 入社日が集計日より後です",IF(AND($E14="",$G14=""),"⚠ 週の日数か年間の日数を入れてください",IF(($F14*24)&lt;=0,"⚠ 週の所定労働時間を入れてください",IF(OR(($H14*24)="",($H14*24)&lt;=0),"⚠ 1日の所定労働時間を入れてください",IF(OR($I14="",AND($I14&lt;&gt;"はい",$I14&lt;&gt;"いいえ")),"⚠ 出勤率8割を選んでください",IF($L14="要確認","⚠ 勤務日数の区分が判定できません",IF(AND($AL14&lt;&gt;"",$AK14&lt;&gt;"",$AL14&lt;=$AK14),"⚠ 個別指定の次回基準日は今回の基準日より後にしてください",IF(AND($AK14&lt;&gt;"",$AK14&lt;$D14),"⚠ 個別指定の基準日が入社日より前です",IF(AND($AL14&lt;&gt;"",$AK14=""),IF((IF(設定!$C$9&lt;$AA14,"",IF(設定!$C$5="入社日基準",EDATE($AA14,DATEDIF($AA14,設定!$C$9,"Y")*12),IF(設定!$C$9&lt;$AB14,$AA14,DATE(YEAR($AB14)+DATEDIF($AB14,設定!$C$9,"Y"),設定!$C$6,設定!$C$7)))))="","OK",IF($AL14&lt;=(IF(設定!$C$9&lt;$AA14,"",IF(設定!$C$5="入社日基準",EDATE($AA14,DATEDIF($AA14,設定!$C$9,"Y")*12),IF(設定!$C$9&lt;$AB14,$AA14,DATE(YEAR($AB14)+DATEDIF($AB14,設定!$C$9,"Y"),設定!$C$6,設定!$C$7))))),"⚠ 個別指定の次回基準日は今回の基準日より後にしてください","OK")),"OK")))))))))))))</f>
        <v/>
      </c>
      <c r="L14" s="35" t="str">
        <f t="shared" si="0"/>
        <v/>
      </c>
      <c r="M14" s="24" t="str">
        <f>IF($B14="","",IF($AK14&lt;&gt;"",$AK14,IF(設定!$C$9&lt;$AA14,"",IF(設定!$C$5="入社日基準",EDATE($AA14,DATEDIF($AA14,設定!$C$9,"Y")*12),IF(設定!$C$9&lt;$AB14,$AA14,DATE(YEAR($AB14)+DATEDIF($AB14,設定!$C$9,"Y"),設定!$C$6,設定!$C$7))))))</f>
        <v/>
      </c>
      <c r="N14" s="24" t="str">
        <f>IF($B14="","",IF($AL14&lt;&gt;"",$AL14,IF($AK14&lt;&gt;"",EDATE($AK14,12),IF($M14="",$AA14,IF(設定!$C$5="入社日基準",EDATE($M14,12),IF(設定!$C$9&lt;$AB14,$AB14,DATE(YEAR($M14)+1,設定!$C$6,設定!$C$7)))))))</f>
        <v/>
      </c>
      <c r="O14" s="36" t="str">
        <f>IF($B14="","",IF($AM14&lt;&gt;"","個別",IF(AND($AK14&lt;&gt;"",設定!$C$9&lt;$AA14),0.5,IF($M14="","",IF(設定!$C$5="入社日基準",MIN(6.5,0.5+DATEDIF($AA14,設定!$C$9,"Y")),IF(設定!$C$9&lt;$AB14,0.5,MIN(6.5,1.5+DATEDIF($AB14,設定!$C$9,"Y"))))))))</f>
        <v/>
      </c>
      <c r="P14" s="37" t="str">
        <f>IF($B14="","",IF($K14&lt;&gt;"OK",0,IF($AM14&lt;&gt;"",$AM14,IF(OR($M14="",$I14&lt;&gt;"はい",$L14="要確認",$K14&lt;&gt;"OK"),0,INDEX(法令早見表!$C$6:$I$10,MATCH(IF($L14="通常",5,VALUE(MID($L14,2,1))),法令早見表!$B$6:$B$10,0),MATCH($O14,法令早見表!$C$5:$I$5,0))))))</f>
        <v/>
      </c>
      <c r="Q14" s="37" t="str">
        <f t="shared" si="1"/>
        <v/>
      </c>
      <c r="R14" s="37" t="str">
        <f>IF($B14="","",IF($M14="",0,SUMIFS(取得記録!$F$5:$F$304,取得記録!$B$5:$B$304,$B14,取得記録!$A$5:$A$304,"&gt;="&amp;$M14,取得記録!$A$5:$A$304,"&lt;"&amp;$N14,取得記録!$A$5:$A$304,"&lt;="&amp;設定!$C$9)))</f>
        <v/>
      </c>
      <c r="S14" s="35" t="str">
        <f t="shared" si="2"/>
        <v/>
      </c>
      <c r="T14" s="37" t="str">
        <f t="shared" si="3"/>
        <v/>
      </c>
      <c r="U14" s="35" t="str">
        <f t="shared" si="4"/>
        <v/>
      </c>
      <c r="V14" s="35" t="str">
        <f t="shared" si="5"/>
        <v/>
      </c>
      <c r="W14" s="37" t="str">
        <f>IF($B14="","",IF($V14="対象",SUMIFS(取得記録!$G$5:$G$304,取得記録!$B$5:$B$304,$B14,取得記録!$A$5:$A$304,"&gt;="&amp;$M14,取得記録!$A$5:$A$304,"&lt;"&amp;$N14,取得記録!$A$5:$A$304,"&lt;="&amp;設定!$C$9),""))</f>
        <v/>
      </c>
      <c r="X14" s="37" t="str">
        <f t="shared" si="6"/>
        <v/>
      </c>
      <c r="Y14" s="24" t="str">
        <f t="shared" si="7"/>
        <v/>
      </c>
      <c r="Z14" s="35" t="str">
        <f>IF($B14="","",IF($K14&lt;&gt;"OK","⚠ 入力を確認してください",IF(AND($I14="いいえ",$AM14=""),"出勤率8割未満（付与なし）",IF($M14="","付与前",IF(IF(OR($AK14&lt;&gt;"",$AL14&lt;&gt;""),$N14&lt;EDATE($M14,12),AND(設定!$C$5="一斉付与",$P14&gt;=10,OR($N14&lt;EDATE($M14,12),AND($M14=$AB14,$M14&lt;EDATE($AA14,12))))),"⚠ 移行期・下の※へ",IF($AC14&gt;5,"⚠ 時間単位が5日分を超過",IF($V14&lt;&gt;"対象","義務対象外",IF($X14&lt;=0,"OK（5日達成）","あと"&amp;TEXT($X14,"0.0")&amp;"日"))))))))</f>
        <v/>
      </c>
      <c r="AA14" s="38" t="str">
        <f>IF($B14="","",IF(設定!$C$5="入社日基準",EDATE($D14,6),MIN(EDATE($D14,6),DATE(YEAR($D14)+IF(DATE(YEAR($D14),設定!$C$6,設定!$C$7)&gt;$D14,0,1),設定!$C$6,設定!$C$7))))</f>
        <v/>
      </c>
      <c r="AB14" s="38" t="str">
        <f>IF($B14="","",IF(設定!$C$5="入社日基準","",DATE(YEAR($AA14)+IF(DATE(YEAR($AA14),設定!$C$6,設定!$C$7)&gt;$AA14,0,1),設定!$C$6,設定!$C$7)))</f>
        <v/>
      </c>
      <c r="AC14" s="37" t="str">
        <f>IF($B14="","",IF($M14="",0,SUMIFS(取得記録!$F$5:$F$304,取得記録!$D$5:$D$304,"時間",取得記録!$B$5:$B$304,$B14,取得記録!$A$5:$A$304,"&gt;="&amp;$M14,取得記録!$A$5:$A$304,"&lt;"&amp;$N14,取得記録!$A$5:$A$304,"&lt;="&amp;設定!$C$9)))</f>
        <v/>
      </c>
      <c r="AD14" s="2" t="str">
        <f t="shared" si="8"/>
        <v/>
      </c>
      <c r="AE14" s="39" t="str">
        <f>IF(OR($B14="",$M14=""),"",COUNTIFS(取得記録!$D$5:$D$304,"1日",取得記録!$B$5:$B$304,$B14,取得記録!$A$5:$A$304,"&gt;="&amp;$M14,取得記録!$A$5:$A$304,"&lt;"&amp;$N14,取得記録!$A$5:$A$304,"&lt;="&amp;設定!$C$9))</f>
        <v/>
      </c>
      <c r="AF14" s="40" t="str">
        <f>IF(OR($B14="",$M14=""),"",COUNTIFS(取得記録!$D$5:$D$304,"半日",取得記録!$B$5:$B$304,$B14,取得記録!$A$5:$A$304,"&gt;="&amp;$M14,取得記録!$A$5:$A$304,"&lt;"&amp;$N14,取得記録!$A$5:$A$304,"&lt;="&amp;設定!$C$9)*0.5)</f>
        <v/>
      </c>
      <c r="AG14" s="40" t="str">
        <f>IF(OR($B14="",$M14=""),"",SUMIFS(取得記録!$E$5:$E$304,取得記録!$D$5:$D$304,"時間",取得記録!$B$5:$B$304,$B14,取得記録!$A$5:$A$304,"&gt;="&amp;$M14,取得記録!$A$5:$A$304,"&lt;"&amp;$N14,取得記録!$A$5:$A$304,"&lt;="&amp;設定!$C$9))</f>
        <v/>
      </c>
      <c r="AH14" s="39" t="str">
        <f t="shared" si="9"/>
        <v/>
      </c>
      <c r="AI14" s="40" t="str">
        <f t="shared" si="10"/>
        <v/>
      </c>
      <c r="AJ14" s="40" t="str">
        <f t="shared" si="11"/>
        <v/>
      </c>
      <c r="AK14" s="31"/>
      <c r="AL14" s="31"/>
      <c r="AM14" s="66"/>
    </row>
    <row r="15" spans="1:39" ht="19.5" customHeight="1" x14ac:dyDescent="0.15">
      <c r="A15" s="2"/>
      <c r="B15" s="21"/>
      <c r="C15" s="30"/>
      <c r="D15" s="31"/>
      <c r="E15" s="21"/>
      <c r="F15" s="32"/>
      <c r="G15" s="21"/>
      <c r="H15" s="32"/>
      <c r="I15" s="21"/>
      <c r="J15" s="33"/>
      <c r="K15" s="34" t="str">
        <f>IF($B15="","",IF(COUNTIF($B$5:$B$24,$B15)&gt;1,"⚠ 社員番号が重複しています",IF($C15="","⚠ 氏名を入れてください",IF($D15="","⚠ 入社日を入れてください",IF($D15&gt;設定!$C$9,"⚠ 入社日が集計日より後です",IF(AND($E15="",$G15=""),"⚠ 週の日数か年間の日数を入れてください",IF(($F15*24)&lt;=0,"⚠ 週の所定労働時間を入れてください",IF(OR(($H15*24)="",($H15*24)&lt;=0),"⚠ 1日の所定労働時間を入れてください",IF(OR($I15="",AND($I15&lt;&gt;"はい",$I15&lt;&gt;"いいえ")),"⚠ 出勤率8割を選んでください",IF($L15="要確認","⚠ 勤務日数の区分が判定できません",IF(AND($AL15&lt;&gt;"",$AK15&lt;&gt;"",$AL15&lt;=$AK15),"⚠ 個別指定の次回基準日は今回の基準日より後にしてください",IF(AND($AK15&lt;&gt;"",$AK15&lt;$D15),"⚠ 個別指定の基準日が入社日より前です",IF(AND($AL15&lt;&gt;"",$AK15=""),IF((IF(設定!$C$9&lt;$AA15,"",IF(設定!$C$5="入社日基準",EDATE($AA15,DATEDIF($AA15,設定!$C$9,"Y")*12),IF(設定!$C$9&lt;$AB15,$AA15,DATE(YEAR($AB15)+DATEDIF($AB15,設定!$C$9,"Y"),設定!$C$6,設定!$C$7)))))="","OK",IF($AL15&lt;=(IF(設定!$C$9&lt;$AA15,"",IF(設定!$C$5="入社日基準",EDATE($AA15,DATEDIF($AA15,設定!$C$9,"Y")*12),IF(設定!$C$9&lt;$AB15,$AA15,DATE(YEAR($AB15)+DATEDIF($AB15,設定!$C$9,"Y"),設定!$C$6,設定!$C$7))))),"⚠ 個別指定の次回基準日は今回の基準日より後にしてください","OK")),"OK")))))))))))))</f>
        <v/>
      </c>
      <c r="L15" s="35" t="str">
        <f t="shared" si="0"/>
        <v/>
      </c>
      <c r="M15" s="24" t="str">
        <f>IF($B15="","",IF($AK15&lt;&gt;"",$AK15,IF(設定!$C$9&lt;$AA15,"",IF(設定!$C$5="入社日基準",EDATE($AA15,DATEDIF($AA15,設定!$C$9,"Y")*12),IF(設定!$C$9&lt;$AB15,$AA15,DATE(YEAR($AB15)+DATEDIF($AB15,設定!$C$9,"Y"),設定!$C$6,設定!$C$7))))))</f>
        <v/>
      </c>
      <c r="N15" s="24" t="str">
        <f>IF($B15="","",IF($AL15&lt;&gt;"",$AL15,IF($AK15&lt;&gt;"",EDATE($AK15,12),IF($M15="",$AA15,IF(設定!$C$5="入社日基準",EDATE($M15,12),IF(設定!$C$9&lt;$AB15,$AB15,DATE(YEAR($M15)+1,設定!$C$6,設定!$C$7)))))))</f>
        <v/>
      </c>
      <c r="O15" s="36" t="str">
        <f>IF($B15="","",IF($AM15&lt;&gt;"","個別",IF(AND($AK15&lt;&gt;"",設定!$C$9&lt;$AA15),0.5,IF($M15="","",IF(設定!$C$5="入社日基準",MIN(6.5,0.5+DATEDIF($AA15,設定!$C$9,"Y")),IF(設定!$C$9&lt;$AB15,0.5,MIN(6.5,1.5+DATEDIF($AB15,設定!$C$9,"Y"))))))))</f>
        <v/>
      </c>
      <c r="P15" s="37" t="str">
        <f>IF($B15="","",IF($K15&lt;&gt;"OK",0,IF($AM15&lt;&gt;"",$AM15,IF(OR($M15="",$I15&lt;&gt;"はい",$L15="要確認",$K15&lt;&gt;"OK"),0,INDEX(法令早見表!$C$6:$I$10,MATCH(IF($L15="通常",5,VALUE(MID($L15,2,1))),法令早見表!$B$6:$B$10,0),MATCH($O15,法令早見表!$C$5:$I$5,0))))))</f>
        <v/>
      </c>
      <c r="Q15" s="37" t="str">
        <f t="shared" si="1"/>
        <v/>
      </c>
      <c r="R15" s="37" t="str">
        <f>IF($B15="","",IF($M15="",0,SUMIFS(取得記録!$F$5:$F$304,取得記録!$B$5:$B$304,$B15,取得記録!$A$5:$A$304,"&gt;="&amp;$M15,取得記録!$A$5:$A$304,"&lt;"&amp;$N15,取得記録!$A$5:$A$304,"&lt;="&amp;設定!$C$9)))</f>
        <v/>
      </c>
      <c r="S15" s="35" t="str">
        <f t="shared" si="2"/>
        <v/>
      </c>
      <c r="T15" s="37" t="str">
        <f t="shared" si="3"/>
        <v/>
      </c>
      <c r="U15" s="35" t="str">
        <f t="shared" si="4"/>
        <v/>
      </c>
      <c r="V15" s="35" t="str">
        <f t="shared" si="5"/>
        <v/>
      </c>
      <c r="W15" s="37" t="str">
        <f>IF($B15="","",IF($V15="対象",SUMIFS(取得記録!$G$5:$G$304,取得記録!$B$5:$B$304,$B15,取得記録!$A$5:$A$304,"&gt;="&amp;$M15,取得記録!$A$5:$A$304,"&lt;"&amp;$N15,取得記録!$A$5:$A$304,"&lt;="&amp;設定!$C$9),""))</f>
        <v/>
      </c>
      <c r="X15" s="37" t="str">
        <f t="shared" si="6"/>
        <v/>
      </c>
      <c r="Y15" s="24" t="str">
        <f t="shared" si="7"/>
        <v/>
      </c>
      <c r="Z15" s="35" t="str">
        <f>IF($B15="","",IF($K15&lt;&gt;"OK","⚠ 入力を確認してください",IF(AND($I15="いいえ",$AM15=""),"出勤率8割未満（付与なし）",IF($M15="","付与前",IF(IF(OR($AK15&lt;&gt;"",$AL15&lt;&gt;""),$N15&lt;EDATE($M15,12),AND(設定!$C$5="一斉付与",$P15&gt;=10,OR($N15&lt;EDATE($M15,12),AND($M15=$AB15,$M15&lt;EDATE($AA15,12))))),"⚠ 移行期・下の※へ",IF($AC15&gt;5,"⚠ 時間単位が5日分を超過",IF($V15&lt;&gt;"対象","義務対象外",IF($X15&lt;=0,"OK（5日達成）","あと"&amp;TEXT($X15,"0.0")&amp;"日"))))))))</f>
        <v/>
      </c>
      <c r="AA15" s="38" t="str">
        <f>IF($B15="","",IF(設定!$C$5="入社日基準",EDATE($D15,6),MIN(EDATE($D15,6),DATE(YEAR($D15)+IF(DATE(YEAR($D15),設定!$C$6,設定!$C$7)&gt;$D15,0,1),設定!$C$6,設定!$C$7))))</f>
        <v/>
      </c>
      <c r="AB15" s="38" t="str">
        <f>IF($B15="","",IF(設定!$C$5="入社日基準","",DATE(YEAR($AA15)+IF(DATE(YEAR($AA15),設定!$C$6,設定!$C$7)&gt;$AA15,0,1),設定!$C$6,設定!$C$7)))</f>
        <v/>
      </c>
      <c r="AC15" s="37" t="str">
        <f>IF($B15="","",IF($M15="",0,SUMIFS(取得記録!$F$5:$F$304,取得記録!$D$5:$D$304,"時間",取得記録!$B$5:$B$304,$B15,取得記録!$A$5:$A$304,"&gt;="&amp;$M15,取得記録!$A$5:$A$304,"&lt;"&amp;$N15,取得記録!$A$5:$A$304,"&lt;="&amp;設定!$C$9)))</f>
        <v/>
      </c>
      <c r="AD15" s="2" t="str">
        <f t="shared" si="8"/>
        <v/>
      </c>
      <c r="AE15" s="39" t="str">
        <f>IF(OR($B15="",$M15=""),"",COUNTIFS(取得記録!$D$5:$D$304,"1日",取得記録!$B$5:$B$304,$B15,取得記録!$A$5:$A$304,"&gt;="&amp;$M15,取得記録!$A$5:$A$304,"&lt;"&amp;$N15,取得記録!$A$5:$A$304,"&lt;="&amp;設定!$C$9))</f>
        <v/>
      </c>
      <c r="AF15" s="40" t="str">
        <f>IF(OR($B15="",$M15=""),"",COUNTIFS(取得記録!$D$5:$D$304,"半日",取得記録!$B$5:$B$304,$B15,取得記録!$A$5:$A$304,"&gt;="&amp;$M15,取得記録!$A$5:$A$304,"&lt;"&amp;$N15,取得記録!$A$5:$A$304,"&lt;="&amp;設定!$C$9)*0.5)</f>
        <v/>
      </c>
      <c r="AG15" s="40" t="str">
        <f>IF(OR($B15="",$M15=""),"",SUMIFS(取得記録!$E$5:$E$304,取得記録!$D$5:$D$304,"時間",取得記録!$B$5:$B$304,$B15,取得記録!$A$5:$A$304,"&gt;="&amp;$M15,取得記録!$A$5:$A$304,"&lt;"&amp;$N15,取得記録!$A$5:$A$304,"&lt;="&amp;設定!$C$9))</f>
        <v/>
      </c>
      <c r="AH15" s="39" t="str">
        <f t="shared" si="9"/>
        <v/>
      </c>
      <c r="AI15" s="40" t="str">
        <f t="shared" si="10"/>
        <v/>
      </c>
      <c r="AJ15" s="40" t="str">
        <f t="shared" si="11"/>
        <v/>
      </c>
      <c r="AK15" s="31"/>
      <c r="AL15" s="31"/>
      <c r="AM15" s="66"/>
    </row>
    <row r="16" spans="1:39" ht="19.5" customHeight="1" x14ac:dyDescent="0.15">
      <c r="A16" s="2"/>
      <c r="B16" s="21"/>
      <c r="C16" s="30"/>
      <c r="D16" s="31"/>
      <c r="E16" s="21"/>
      <c r="F16" s="32"/>
      <c r="G16" s="21"/>
      <c r="H16" s="32"/>
      <c r="I16" s="21"/>
      <c r="J16" s="33"/>
      <c r="K16" s="34" t="str">
        <f>IF($B16="","",IF(COUNTIF($B$5:$B$24,$B16)&gt;1,"⚠ 社員番号が重複しています",IF($C16="","⚠ 氏名を入れてください",IF($D16="","⚠ 入社日を入れてください",IF($D16&gt;設定!$C$9,"⚠ 入社日が集計日より後です",IF(AND($E16="",$G16=""),"⚠ 週の日数か年間の日数を入れてください",IF(($F16*24)&lt;=0,"⚠ 週の所定労働時間を入れてください",IF(OR(($H16*24)="",($H16*24)&lt;=0),"⚠ 1日の所定労働時間を入れてください",IF(OR($I16="",AND($I16&lt;&gt;"はい",$I16&lt;&gt;"いいえ")),"⚠ 出勤率8割を選んでください",IF($L16="要確認","⚠ 勤務日数の区分が判定できません",IF(AND($AL16&lt;&gt;"",$AK16&lt;&gt;"",$AL16&lt;=$AK16),"⚠ 個別指定の次回基準日は今回の基準日より後にしてください",IF(AND($AK16&lt;&gt;"",$AK16&lt;$D16),"⚠ 個別指定の基準日が入社日より前です",IF(AND($AL16&lt;&gt;"",$AK16=""),IF((IF(設定!$C$9&lt;$AA16,"",IF(設定!$C$5="入社日基準",EDATE($AA16,DATEDIF($AA16,設定!$C$9,"Y")*12),IF(設定!$C$9&lt;$AB16,$AA16,DATE(YEAR($AB16)+DATEDIF($AB16,設定!$C$9,"Y"),設定!$C$6,設定!$C$7)))))="","OK",IF($AL16&lt;=(IF(設定!$C$9&lt;$AA16,"",IF(設定!$C$5="入社日基準",EDATE($AA16,DATEDIF($AA16,設定!$C$9,"Y")*12),IF(設定!$C$9&lt;$AB16,$AA16,DATE(YEAR($AB16)+DATEDIF($AB16,設定!$C$9,"Y"),設定!$C$6,設定!$C$7))))),"⚠ 個別指定の次回基準日は今回の基準日より後にしてください","OK")),"OK")))))))))))))</f>
        <v/>
      </c>
      <c r="L16" s="35" t="str">
        <f t="shared" si="0"/>
        <v/>
      </c>
      <c r="M16" s="24" t="str">
        <f>IF($B16="","",IF($AK16&lt;&gt;"",$AK16,IF(設定!$C$9&lt;$AA16,"",IF(設定!$C$5="入社日基準",EDATE($AA16,DATEDIF($AA16,設定!$C$9,"Y")*12),IF(設定!$C$9&lt;$AB16,$AA16,DATE(YEAR($AB16)+DATEDIF($AB16,設定!$C$9,"Y"),設定!$C$6,設定!$C$7))))))</f>
        <v/>
      </c>
      <c r="N16" s="24" t="str">
        <f>IF($B16="","",IF($AL16&lt;&gt;"",$AL16,IF($AK16&lt;&gt;"",EDATE($AK16,12),IF($M16="",$AA16,IF(設定!$C$5="入社日基準",EDATE($M16,12),IF(設定!$C$9&lt;$AB16,$AB16,DATE(YEAR($M16)+1,設定!$C$6,設定!$C$7)))))))</f>
        <v/>
      </c>
      <c r="O16" s="36" t="str">
        <f>IF($B16="","",IF($AM16&lt;&gt;"","個別",IF(AND($AK16&lt;&gt;"",設定!$C$9&lt;$AA16),0.5,IF($M16="","",IF(設定!$C$5="入社日基準",MIN(6.5,0.5+DATEDIF($AA16,設定!$C$9,"Y")),IF(設定!$C$9&lt;$AB16,0.5,MIN(6.5,1.5+DATEDIF($AB16,設定!$C$9,"Y"))))))))</f>
        <v/>
      </c>
      <c r="P16" s="37" t="str">
        <f>IF($B16="","",IF($K16&lt;&gt;"OK",0,IF($AM16&lt;&gt;"",$AM16,IF(OR($M16="",$I16&lt;&gt;"はい",$L16="要確認",$K16&lt;&gt;"OK"),0,INDEX(法令早見表!$C$6:$I$10,MATCH(IF($L16="通常",5,VALUE(MID($L16,2,1))),法令早見表!$B$6:$B$10,0),MATCH($O16,法令早見表!$C$5:$I$5,0))))))</f>
        <v/>
      </c>
      <c r="Q16" s="37" t="str">
        <f t="shared" si="1"/>
        <v/>
      </c>
      <c r="R16" s="37" t="str">
        <f>IF($B16="","",IF($M16="",0,SUMIFS(取得記録!$F$5:$F$304,取得記録!$B$5:$B$304,$B16,取得記録!$A$5:$A$304,"&gt;="&amp;$M16,取得記録!$A$5:$A$304,"&lt;"&amp;$N16,取得記録!$A$5:$A$304,"&lt;="&amp;設定!$C$9)))</f>
        <v/>
      </c>
      <c r="S16" s="35" t="str">
        <f t="shared" si="2"/>
        <v/>
      </c>
      <c r="T16" s="37" t="str">
        <f t="shared" si="3"/>
        <v/>
      </c>
      <c r="U16" s="35" t="str">
        <f t="shared" si="4"/>
        <v/>
      </c>
      <c r="V16" s="35" t="str">
        <f t="shared" si="5"/>
        <v/>
      </c>
      <c r="W16" s="37" t="str">
        <f>IF($B16="","",IF($V16="対象",SUMIFS(取得記録!$G$5:$G$304,取得記録!$B$5:$B$304,$B16,取得記録!$A$5:$A$304,"&gt;="&amp;$M16,取得記録!$A$5:$A$304,"&lt;"&amp;$N16,取得記録!$A$5:$A$304,"&lt;="&amp;設定!$C$9),""))</f>
        <v/>
      </c>
      <c r="X16" s="37" t="str">
        <f t="shared" si="6"/>
        <v/>
      </c>
      <c r="Y16" s="24" t="str">
        <f t="shared" si="7"/>
        <v/>
      </c>
      <c r="Z16" s="35" t="str">
        <f>IF($B16="","",IF($K16&lt;&gt;"OK","⚠ 入力を確認してください",IF(AND($I16="いいえ",$AM16=""),"出勤率8割未満（付与なし）",IF($M16="","付与前",IF(IF(OR($AK16&lt;&gt;"",$AL16&lt;&gt;""),$N16&lt;EDATE($M16,12),AND(設定!$C$5="一斉付与",$P16&gt;=10,OR($N16&lt;EDATE($M16,12),AND($M16=$AB16,$M16&lt;EDATE($AA16,12))))),"⚠ 移行期・下の※へ",IF($AC16&gt;5,"⚠ 時間単位が5日分を超過",IF($V16&lt;&gt;"対象","義務対象外",IF($X16&lt;=0,"OK（5日達成）","あと"&amp;TEXT($X16,"0.0")&amp;"日"))))))))</f>
        <v/>
      </c>
      <c r="AA16" s="38" t="str">
        <f>IF($B16="","",IF(設定!$C$5="入社日基準",EDATE($D16,6),MIN(EDATE($D16,6),DATE(YEAR($D16)+IF(DATE(YEAR($D16),設定!$C$6,設定!$C$7)&gt;$D16,0,1),設定!$C$6,設定!$C$7))))</f>
        <v/>
      </c>
      <c r="AB16" s="38" t="str">
        <f>IF($B16="","",IF(設定!$C$5="入社日基準","",DATE(YEAR($AA16)+IF(DATE(YEAR($AA16),設定!$C$6,設定!$C$7)&gt;$AA16,0,1),設定!$C$6,設定!$C$7)))</f>
        <v/>
      </c>
      <c r="AC16" s="37" t="str">
        <f>IF($B16="","",IF($M16="",0,SUMIFS(取得記録!$F$5:$F$304,取得記録!$D$5:$D$304,"時間",取得記録!$B$5:$B$304,$B16,取得記録!$A$5:$A$304,"&gt;="&amp;$M16,取得記録!$A$5:$A$304,"&lt;"&amp;$N16,取得記録!$A$5:$A$304,"&lt;="&amp;設定!$C$9)))</f>
        <v/>
      </c>
      <c r="AD16" s="2" t="str">
        <f t="shared" si="8"/>
        <v/>
      </c>
      <c r="AE16" s="39" t="str">
        <f>IF(OR($B16="",$M16=""),"",COUNTIFS(取得記録!$D$5:$D$304,"1日",取得記録!$B$5:$B$304,$B16,取得記録!$A$5:$A$304,"&gt;="&amp;$M16,取得記録!$A$5:$A$304,"&lt;"&amp;$N16,取得記録!$A$5:$A$304,"&lt;="&amp;設定!$C$9))</f>
        <v/>
      </c>
      <c r="AF16" s="40" t="str">
        <f>IF(OR($B16="",$M16=""),"",COUNTIFS(取得記録!$D$5:$D$304,"半日",取得記録!$B$5:$B$304,$B16,取得記録!$A$5:$A$304,"&gt;="&amp;$M16,取得記録!$A$5:$A$304,"&lt;"&amp;$N16,取得記録!$A$5:$A$304,"&lt;="&amp;設定!$C$9)*0.5)</f>
        <v/>
      </c>
      <c r="AG16" s="40" t="str">
        <f>IF(OR($B16="",$M16=""),"",SUMIFS(取得記録!$E$5:$E$304,取得記録!$D$5:$D$304,"時間",取得記録!$B$5:$B$304,$B16,取得記録!$A$5:$A$304,"&gt;="&amp;$M16,取得記録!$A$5:$A$304,"&lt;"&amp;$N16,取得記録!$A$5:$A$304,"&lt;="&amp;設定!$C$9))</f>
        <v/>
      </c>
      <c r="AH16" s="39" t="str">
        <f t="shared" si="9"/>
        <v/>
      </c>
      <c r="AI16" s="40" t="str">
        <f t="shared" si="10"/>
        <v/>
      </c>
      <c r="AJ16" s="40" t="str">
        <f t="shared" si="11"/>
        <v/>
      </c>
      <c r="AK16" s="31"/>
      <c r="AL16" s="31"/>
      <c r="AM16" s="66"/>
    </row>
    <row r="17" spans="1:39" ht="19.5" customHeight="1" x14ac:dyDescent="0.15">
      <c r="A17" s="2"/>
      <c r="B17" s="21"/>
      <c r="C17" s="30"/>
      <c r="D17" s="31"/>
      <c r="E17" s="21"/>
      <c r="F17" s="32"/>
      <c r="G17" s="21"/>
      <c r="H17" s="32"/>
      <c r="I17" s="21"/>
      <c r="J17" s="33"/>
      <c r="K17" s="34" t="str">
        <f>IF($B17="","",IF(COUNTIF($B$5:$B$24,$B17)&gt;1,"⚠ 社員番号が重複しています",IF($C17="","⚠ 氏名を入れてください",IF($D17="","⚠ 入社日を入れてください",IF($D17&gt;設定!$C$9,"⚠ 入社日が集計日より後です",IF(AND($E17="",$G17=""),"⚠ 週の日数か年間の日数を入れてください",IF(($F17*24)&lt;=0,"⚠ 週の所定労働時間を入れてください",IF(OR(($H17*24)="",($H17*24)&lt;=0),"⚠ 1日の所定労働時間を入れてください",IF(OR($I17="",AND($I17&lt;&gt;"はい",$I17&lt;&gt;"いいえ")),"⚠ 出勤率8割を選んでください",IF($L17="要確認","⚠ 勤務日数の区分が判定できません",IF(AND($AL17&lt;&gt;"",$AK17&lt;&gt;"",$AL17&lt;=$AK17),"⚠ 個別指定の次回基準日は今回の基準日より後にしてください",IF(AND($AK17&lt;&gt;"",$AK17&lt;$D17),"⚠ 個別指定の基準日が入社日より前です",IF(AND($AL17&lt;&gt;"",$AK17=""),IF((IF(設定!$C$9&lt;$AA17,"",IF(設定!$C$5="入社日基準",EDATE($AA17,DATEDIF($AA17,設定!$C$9,"Y")*12),IF(設定!$C$9&lt;$AB17,$AA17,DATE(YEAR($AB17)+DATEDIF($AB17,設定!$C$9,"Y"),設定!$C$6,設定!$C$7)))))="","OK",IF($AL17&lt;=(IF(設定!$C$9&lt;$AA17,"",IF(設定!$C$5="入社日基準",EDATE($AA17,DATEDIF($AA17,設定!$C$9,"Y")*12),IF(設定!$C$9&lt;$AB17,$AA17,DATE(YEAR($AB17)+DATEDIF($AB17,設定!$C$9,"Y"),設定!$C$6,設定!$C$7))))),"⚠ 個別指定の次回基準日は今回の基準日より後にしてください","OK")),"OK")))))))))))))</f>
        <v/>
      </c>
      <c r="L17" s="35" t="str">
        <f t="shared" si="0"/>
        <v/>
      </c>
      <c r="M17" s="24" t="str">
        <f>IF($B17="","",IF($AK17&lt;&gt;"",$AK17,IF(設定!$C$9&lt;$AA17,"",IF(設定!$C$5="入社日基準",EDATE($AA17,DATEDIF($AA17,設定!$C$9,"Y")*12),IF(設定!$C$9&lt;$AB17,$AA17,DATE(YEAR($AB17)+DATEDIF($AB17,設定!$C$9,"Y"),設定!$C$6,設定!$C$7))))))</f>
        <v/>
      </c>
      <c r="N17" s="24" t="str">
        <f>IF($B17="","",IF($AL17&lt;&gt;"",$AL17,IF($AK17&lt;&gt;"",EDATE($AK17,12),IF($M17="",$AA17,IF(設定!$C$5="入社日基準",EDATE($M17,12),IF(設定!$C$9&lt;$AB17,$AB17,DATE(YEAR($M17)+1,設定!$C$6,設定!$C$7)))))))</f>
        <v/>
      </c>
      <c r="O17" s="36" t="str">
        <f>IF($B17="","",IF($AM17&lt;&gt;"","個別",IF(AND($AK17&lt;&gt;"",設定!$C$9&lt;$AA17),0.5,IF($M17="","",IF(設定!$C$5="入社日基準",MIN(6.5,0.5+DATEDIF($AA17,設定!$C$9,"Y")),IF(設定!$C$9&lt;$AB17,0.5,MIN(6.5,1.5+DATEDIF($AB17,設定!$C$9,"Y"))))))))</f>
        <v/>
      </c>
      <c r="P17" s="37" t="str">
        <f>IF($B17="","",IF($K17&lt;&gt;"OK",0,IF($AM17&lt;&gt;"",$AM17,IF(OR($M17="",$I17&lt;&gt;"はい",$L17="要確認",$K17&lt;&gt;"OK"),0,INDEX(法令早見表!$C$6:$I$10,MATCH(IF($L17="通常",5,VALUE(MID($L17,2,1))),法令早見表!$B$6:$B$10,0),MATCH($O17,法令早見表!$C$5:$I$5,0))))))</f>
        <v/>
      </c>
      <c r="Q17" s="37" t="str">
        <f t="shared" si="1"/>
        <v/>
      </c>
      <c r="R17" s="37" t="str">
        <f>IF($B17="","",IF($M17="",0,SUMIFS(取得記録!$F$5:$F$304,取得記録!$B$5:$B$304,$B17,取得記録!$A$5:$A$304,"&gt;="&amp;$M17,取得記録!$A$5:$A$304,"&lt;"&amp;$N17,取得記録!$A$5:$A$304,"&lt;="&amp;設定!$C$9)))</f>
        <v/>
      </c>
      <c r="S17" s="35" t="str">
        <f t="shared" si="2"/>
        <v/>
      </c>
      <c r="T17" s="37" t="str">
        <f t="shared" si="3"/>
        <v/>
      </c>
      <c r="U17" s="35" t="str">
        <f t="shared" si="4"/>
        <v/>
      </c>
      <c r="V17" s="35" t="str">
        <f t="shared" si="5"/>
        <v/>
      </c>
      <c r="W17" s="37" t="str">
        <f>IF($B17="","",IF($V17="対象",SUMIFS(取得記録!$G$5:$G$304,取得記録!$B$5:$B$304,$B17,取得記録!$A$5:$A$304,"&gt;="&amp;$M17,取得記録!$A$5:$A$304,"&lt;"&amp;$N17,取得記録!$A$5:$A$304,"&lt;="&amp;設定!$C$9),""))</f>
        <v/>
      </c>
      <c r="X17" s="37" t="str">
        <f t="shared" si="6"/>
        <v/>
      </c>
      <c r="Y17" s="24" t="str">
        <f t="shared" si="7"/>
        <v/>
      </c>
      <c r="Z17" s="35" t="str">
        <f>IF($B17="","",IF($K17&lt;&gt;"OK","⚠ 入力を確認してください",IF(AND($I17="いいえ",$AM17=""),"出勤率8割未満（付与なし）",IF($M17="","付与前",IF(IF(OR($AK17&lt;&gt;"",$AL17&lt;&gt;""),$N17&lt;EDATE($M17,12),AND(設定!$C$5="一斉付与",$P17&gt;=10,OR($N17&lt;EDATE($M17,12),AND($M17=$AB17,$M17&lt;EDATE($AA17,12))))),"⚠ 移行期・下の※へ",IF($AC17&gt;5,"⚠ 時間単位が5日分を超過",IF($V17&lt;&gt;"対象","義務対象外",IF($X17&lt;=0,"OK（5日達成）","あと"&amp;TEXT($X17,"0.0")&amp;"日"))))))))</f>
        <v/>
      </c>
      <c r="AA17" s="38" t="str">
        <f>IF($B17="","",IF(設定!$C$5="入社日基準",EDATE($D17,6),MIN(EDATE($D17,6),DATE(YEAR($D17)+IF(DATE(YEAR($D17),設定!$C$6,設定!$C$7)&gt;$D17,0,1),設定!$C$6,設定!$C$7))))</f>
        <v/>
      </c>
      <c r="AB17" s="38" t="str">
        <f>IF($B17="","",IF(設定!$C$5="入社日基準","",DATE(YEAR($AA17)+IF(DATE(YEAR($AA17),設定!$C$6,設定!$C$7)&gt;$AA17,0,1),設定!$C$6,設定!$C$7)))</f>
        <v/>
      </c>
      <c r="AC17" s="37" t="str">
        <f>IF($B17="","",IF($M17="",0,SUMIFS(取得記録!$F$5:$F$304,取得記録!$D$5:$D$304,"時間",取得記録!$B$5:$B$304,$B17,取得記録!$A$5:$A$304,"&gt;="&amp;$M17,取得記録!$A$5:$A$304,"&lt;"&amp;$N17,取得記録!$A$5:$A$304,"&lt;="&amp;設定!$C$9)))</f>
        <v/>
      </c>
      <c r="AD17" s="2" t="str">
        <f t="shared" si="8"/>
        <v/>
      </c>
      <c r="AE17" s="39" t="str">
        <f>IF(OR($B17="",$M17=""),"",COUNTIFS(取得記録!$D$5:$D$304,"1日",取得記録!$B$5:$B$304,$B17,取得記録!$A$5:$A$304,"&gt;="&amp;$M17,取得記録!$A$5:$A$304,"&lt;"&amp;$N17,取得記録!$A$5:$A$304,"&lt;="&amp;設定!$C$9))</f>
        <v/>
      </c>
      <c r="AF17" s="40" t="str">
        <f>IF(OR($B17="",$M17=""),"",COUNTIFS(取得記録!$D$5:$D$304,"半日",取得記録!$B$5:$B$304,$B17,取得記録!$A$5:$A$304,"&gt;="&amp;$M17,取得記録!$A$5:$A$304,"&lt;"&amp;$N17,取得記録!$A$5:$A$304,"&lt;="&amp;設定!$C$9)*0.5)</f>
        <v/>
      </c>
      <c r="AG17" s="40" t="str">
        <f>IF(OR($B17="",$M17=""),"",SUMIFS(取得記録!$E$5:$E$304,取得記録!$D$5:$D$304,"時間",取得記録!$B$5:$B$304,$B17,取得記録!$A$5:$A$304,"&gt;="&amp;$M17,取得記録!$A$5:$A$304,"&lt;"&amp;$N17,取得記録!$A$5:$A$304,"&lt;="&amp;設定!$C$9))</f>
        <v/>
      </c>
      <c r="AH17" s="39" t="str">
        <f t="shared" si="9"/>
        <v/>
      </c>
      <c r="AI17" s="40" t="str">
        <f t="shared" si="10"/>
        <v/>
      </c>
      <c r="AJ17" s="40" t="str">
        <f t="shared" si="11"/>
        <v/>
      </c>
      <c r="AK17" s="31"/>
      <c r="AL17" s="31"/>
      <c r="AM17" s="66"/>
    </row>
    <row r="18" spans="1:39" ht="19.5" customHeight="1" x14ac:dyDescent="0.15">
      <c r="A18" s="2"/>
      <c r="B18" s="21"/>
      <c r="C18" s="30"/>
      <c r="D18" s="31"/>
      <c r="E18" s="21"/>
      <c r="F18" s="32"/>
      <c r="G18" s="21"/>
      <c r="H18" s="32"/>
      <c r="I18" s="21"/>
      <c r="J18" s="33"/>
      <c r="K18" s="34" t="str">
        <f>IF($B18="","",IF(COUNTIF($B$5:$B$24,$B18)&gt;1,"⚠ 社員番号が重複しています",IF($C18="","⚠ 氏名を入れてください",IF($D18="","⚠ 入社日を入れてください",IF($D18&gt;設定!$C$9,"⚠ 入社日が集計日より後です",IF(AND($E18="",$G18=""),"⚠ 週の日数か年間の日数を入れてください",IF(($F18*24)&lt;=0,"⚠ 週の所定労働時間を入れてください",IF(OR(($H18*24)="",($H18*24)&lt;=0),"⚠ 1日の所定労働時間を入れてください",IF(OR($I18="",AND($I18&lt;&gt;"はい",$I18&lt;&gt;"いいえ")),"⚠ 出勤率8割を選んでください",IF($L18="要確認","⚠ 勤務日数の区分が判定できません",IF(AND($AL18&lt;&gt;"",$AK18&lt;&gt;"",$AL18&lt;=$AK18),"⚠ 個別指定の次回基準日は今回の基準日より後にしてください",IF(AND($AK18&lt;&gt;"",$AK18&lt;$D18),"⚠ 個別指定の基準日が入社日より前です",IF(AND($AL18&lt;&gt;"",$AK18=""),IF((IF(設定!$C$9&lt;$AA18,"",IF(設定!$C$5="入社日基準",EDATE($AA18,DATEDIF($AA18,設定!$C$9,"Y")*12),IF(設定!$C$9&lt;$AB18,$AA18,DATE(YEAR($AB18)+DATEDIF($AB18,設定!$C$9,"Y"),設定!$C$6,設定!$C$7)))))="","OK",IF($AL18&lt;=(IF(設定!$C$9&lt;$AA18,"",IF(設定!$C$5="入社日基準",EDATE($AA18,DATEDIF($AA18,設定!$C$9,"Y")*12),IF(設定!$C$9&lt;$AB18,$AA18,DATE(YEAR($AB18)+DATEDIF($AB18,設定!$C$9,"Y"),設定!$C$6,設定!$C$7))))),"⚠ 個別指定の次回基準日は今回の基準日より後にしてください","OK")),"OK")))))))))))))</f>
        <v/>
      </c>
      <c r="L18" s="35" t="str">
        <f t="shared" si="0"/>
        <v/>
      </c>
      <c r="M18" s="24" t="str">
        <f>IF($B18="","",IF($AK18&lt;&gt;"",$AK18,IF(設定!$C$9&lt;$AA18,"",IF(設定!$C$5="入社日基準",EDATE($AA18,DATEDIF($AA18,設定!$C$9,"Y")*12),IF(設定!$C$9&lt;$AB18,$AA18,DATE(YEAR($AB18)+DATEDIF($AB18,設定!$C$9,"Y"),設定!$C$6,設定!$C$7))))))</f>
        <v/>
      </c>
      <c r="N18" s="24" t="str">
        <f>IF($B18="","",IF($AL18&lt;&gt;"",$AL18,IF($AK18&lt;&gt;"",EDATE($AK18,12),IF($M18="",$AA18,IF(設定!$C$5="入社日基準",EDATE($M18,12),IF(設定!$C$9&lt;$AB18,$AB18,DATE(YEAR($M18)+1,設定!$C$6,設定!$C$7)))))))</f>
        <v/>
      </c>
      <c r="O18" s="36" t="str">
        <f>IF($B18="","",IF($AM18&lt;&gt;"","個別",IF(AND($AK18&lt;&gt;"",設定!$C$9&lt;$AA18),0.5,IF($M18="","",IF(設定!$C$5="入社日基準",MIN(6.5,0.5+DATEDIF($AA18,設定!$C$9,"Y")),IF(設定!$C$9&lt;$AB18,0.5,MIN(6.5,1.5+DATEDIF($AB18,設定!$C$9,"Y"))))))))</f>
        <v/>
      </c>
      <c r="P18" s="37" t="str">
        <f>IF($B18="","",IF($K18&lt;&gt;"OK",0,IF($AM18&lt;&gt;"",$AM18,IF(OR($M18="",$I18&lt;&gt;"はい",$L18="要確認",$K18&lt;&gt;"OK"),0,INDEX(法令早見表!$C$6:$I$10,MATCH(IF($L18="通常",5,VALUE(MID($L18,2,1))),法令早見表!$B$6:$B$10,0),MATCH($O18,法令早見表!$C$5:$I$5,0))))))</f>
        <v/>
      </c>
      <c r="Q18" s="37" t="str">
        <f t="shared" si="1"/>
        <v/>
      </c>
      <c r="R18" s="37" t="str">
        <f>IF($B18="","",IF($M18="",0,SUMIFS(取得記録!$F$5:$F$304,取得記録!$B$5:$B$304,$B18,取得記録!$A$5:$A$304,"&gt;="&amp;$M18,取得記録!$A$5:$A$304,"&lt;"&amp;$N18,取得記録!$A$5:$A$304,"&lt;="&amp;設定!$C$9)))</f>
        <v/>
      </c>
      <c r="S18" s="35" t="str">
        <f t="shared" si="2"/>
        <v/>
      </c>
      <c r="T18" s="37" t="str">
        <f t="shared" si="3"/>
        <v/>
      </c>
      <c r="U18" s="35" t="str">
        <f t="shared" si="4"/>
        <v/>
      </c>
      <c r="V18" s="35" t="str">
        <f t="shared" si="5"/>
        <v/>
      </c>
      <c r="W18" s="37" t="str">
        <f>IF($B18="","",IF($V18="対象",SUMIFS(取得記録!$G$5:$G$304,取得記録!$B$5:$B$304,$B18,取得記録!$A$5:$A$304,"&gt;="&amp;$M18,取得記録!$A$5:$A$304,"&lt;"&amp;$N18,取得記録!$A$5:$A$304,"&lt;="&amp;設定!$C$9),""))</f>
        <v/>
      </c>
      <c r="X18" s="37" t="str">
        <f t="shared" si="6"/>
        <v/>
      </c>
      <c r="Y18" s="24" t="str">
        <f t="shared" si="7"/>
        <v/>
      </c>
      <c r="Z18" s="35" t="str">
        <f>IF($B18="","",IF($K18&lt;&gt;"OK","⚠ 入力を確認してください",IF(AND($I18="いいえ",$AM18=""),"出勤率8割未満（付与なし）",IF($M18="","付与前",IF(IF(OR($AK18&lt;&gt;"",$AL18&lt;&gt;""),$N18&lt;EDATE($M18,12),AND(設定!$C$5="一斉付与",$P18&gt;=10,OR($N18&lt;EDATE($M18,12),AND($M18=$AB18,$M18&lt;EDATE($AA18,12))))),"⚠ 移行期・下の※へ",IF($AC18&gt;5,"⚠ 時間単位が5日分を超過",IF($V18&lt;&gt;"対象","義務対象外",IF($X18&lt;=0,"OK（5日達成）","あと"&amp;TEXT($X18,"0.0")&amp;"日"))))))))</f>
        <v/>
      </c>
      <c r="AA18" s="38" t="str">
        <f>IF($B18="","",IF(設定!$C$5="入社日基準",EDATE($D18,6),MIN(EDATE($D18,6),DATE(YEAR($D18)+IF(DATE(YEAR($D18),設定!$C$6,設定!$C$7)&gt;$D18,0,1),設定!$C$6,設定!$C$7))))</f>
        <v/>
      </c>
      <c r="AB18" s="38" t="str">
        <f>IF($B18="","",IF(設定!$C$5="入社日基準","",DATE(YEAR($AA18)+IF(DATE(YEAR($AA18),設定!$C$6,設定!$C$7)&gt;$AA18,0,1),設定!$C$6,設定!$C$7)))</f>
        <v/>
      </c>
      <c r="AC18" s="37" t="str">
        <f>IF($B18="","",IF($M18="",0,SUMIFS(取得記録!$F$5:$F$304,取得記録!$D$5:$D$304,"時間",取得記録!$B$5:$B$304,$B18,取得記録!$A$5:$A$304,"&gt;="&amp;$M18,取得記録!$A$5:$A$304,"&lt;"&amp;$N18,取得記録!$A$5:$A$304,"&lt;="&amp;設定!$C$9)))</f>
        <v/>
      </c>
      <c r="AD18" s="2" t="str">
        <f t="shared" si="8"/>
        <v/>
      </c>
      <c r="AE18" s="39" t="str">
        <f>IF(OR($B18="",$M18=""),"",COUNTIFS(取得記録!$D$5:$D$304,"1日",取得記録!$B$5:$B$304,$B18,取得記録!$A$5:$A$304,"&gt;="&amp;$M18,取得記録!$A$5:$A$304,"&lt;"&amp;$N18,取得記録!$A$5:$A$304,"&lt;="&amp;設定!$C$9))</f>
        <v/>
      </c>
      <c r="AF18" s="40" t="str">
        <f>IF(OR($B18="",$M18=""),"",COUNTIFS(取得記録!$D$5:$D$304,"半日",取得記録!$B$5:$B$304,$B18,取得記録!$A$5:$A$304,"&gt;="&amp;$M18,取得記録!$A$5:$A$304,"&lt;"&amp;$N18,取得記録!$A$5:$A$304,"&lt;="&amp;設定!$C$9)*0.5)</f>
        <v/>
      </c>
      <c r="AG18" s="40" t="str">
        <f>IF(OR($B18="",$M18=""),"",SUMIFS(取得記録!$E$5:$E$304,取得記録!$D$5:$D$304,"時間",取得記録!$B$5:$B$304,$B18,取得記録!$A$5:$A$304,"&gt;="&amp;$M18,取得記録!$A$5:$A$304,"&lt;"&amp;$N18,取得記録!$A$5:$A$304,"&lt;="&amp;設定!$C$9))</f>
        <v/>
      </c>
      <c r="AH18" s="39" t="str">
        <f t="shared" si="9"/>
        <v/>
      </c>
      <c r="AI18" s="40" t="str">
        <f t="shared" si="10"/>
        <v/>
      </c>
      <c r="AJ18" s="40" t="str">
        <f t="shared" si="11"/>
        <v/>
      </c>
      <c r="AK18" s="31"/>
      <c r="AL18" s="31"/>
      <c r="AM18" s="66"/>
    </row>
    <row r="19" spans="1:39" ht="19.5" customHeight="1" x14ac:dyDescent="0.15">
      <c r="A19" s="2"/>
      <c r="B19" s="21"/>
      <c r="C19" s="30"/>
      <c r="D19" s="31"/>
      <c r="E19" s="21"/>
      <c r="F19" s="32"/>
      <c r="G19" s="21"/>
      <c r="H19" s="32"/>
      <c r="I19" s="21"/>
      <c r="J19" s="33"/>
      <c r="K19" s="34" t="str">
        <f>IF($B19="","",IF(COUNTIF($B$5:$B$24,$B19)&gt;1,"⚠ 社員番号が重複しています",IF($C19="","⚠ 氏名を入れてください",IF($D19="","⚠ 入社日を入れてください",IF($D19&gt;設定!$C$9,"⚠ 入社日が集計日より後です",IF(AND($E19="",$G19=""),"⚠ 週の日数か年間の日数を入れてください",IF(($F19*24)&lt;=0,"⚠ 週の所定労働時間を入れてください",IF(OR(($H19*24)="",($H19*24)&lt;=0),"⚠ 1日の所定労働時間を入れてください",IF(OR($I19="",AND($I19&lt;&gt;"はい",$I19&lt;&gt;"いいえ")),"⚠ 出勤率8割を選んでください",IF($L19="要確認","⚠ 勤務日数の区分が判定できません",IF(AND($AL19&lt;&gt;"",$AK19&lt;&gt;"",$AL19&lt;=$AK19),"⚠ 個別指定の次回基準日は今回の基準日より後にしてください",IF(AND($AK19&lt;&gt;"",$AK19&lt;$D19),"⚠ 個別指定の基準日が入社日より前です",IF(AND($AL19&lt;&gt;"",$AK19=""),IF((IF(設定!$C$9&lt;$AA19,"",IF(設定!$C$5="入社日基準",EDATE($AA19,DATEDIF($AA19,設定!$C$9,"Y")*12),IF(設定!$C$9&lt;$AB19,$AA19,DATE(YEAR($AB19)+DATEDIF($AB19,設定!$C$9,"Y"),設定!$C$6,設定!$C$7)))))="","OK",IF($AL19&lt;=(IF(設定!$C$9&lt;$AA19,"",IF(設定!$C$5="入社日基準",EDATE($AA19,DATEDIF($AA19,設定!$C$9,"Y")*12),IF(設定!$C$9&lt;$AB19,$AA19,DATE(YEAR($AB19)+DATEDIF($AB19,設定!$C$9,"Y"),設定!$C$6,設定!$C$7))))),"⚠ 個別指定の次回基準日は今回の基準日より後にしてください","OK")),"OK")))))))))))))</f>
        <v/>
      </c>
      <c r="L19" s="35" t="str">
        <f t="shared" si="0"/>
        <v/>
      </c>
      <c r="M19" s="24" t="str">
        <f>IF($B19="","",IF($AK19&lt;&gt;"",$AK19,IF(設定!$C$9&lt;$AA19,"",IF(設定!$C$5="入社日基準",EDATE($AA19,DATEDIF($AA19,設定!$C$9,"Y")*12),IF(設定!$C$9&lt;$AB19,$AA19,DATE(YEAR($AB19)+DATEDIF($AB19,設定!$C$9,"Y"),設定!$C$6,設定!$C$7))))))</f>
        <v/>
      </c>
      <c r="N19" s="24" t="str">
        <f>IF($B19="","",IF($AL19&lt;&gt;"",$AL19,IF($AK19&lt;&gt;"",EDATE($AK19,12),IF($M19="",$AA19,IF(設定!$C$5="入社日基準",EDATE($M19,12),IF(設定!$C$9&lt;$AB19,$AB19,DATE(YEAR($M19)+1,設定!$C$6,設定!$C$7)))))))</f>
        <v/>
      </c>
      <c r="O19" s="36" t="str">
        <f>IF($B19="","",IF($AM19&lt;&gt;"","個別",IF(AND($AK19&lt;&gt;"",設定!$C$9&lt;$AA19),0.5,IF($M19="","",IF(設定!$C$5="入社日基準",MIN(6.5,0.5+DATEDIF($AA19,設定!$C$9,"Y")),IF(設定!$C$9&lt;$AB19,0.5,MIN(6.5,1.5+DATEDIF($AB19,設定!$C$9,"Y"))))))))</f>
        <v/>
      </c>
      <c r="P19" s="37" t="str">
        <f>IF($B19="","",IF($K19&lt;&gt;"OK",0,IF($AM19&lt;&gt;"",$AM19,IF(OR($M19="",$I19&lt;&gt;"はい",$L19="要確認",$K19&lt;&gt;"OK"),0,INDEX(法令早見表!$C$6:$I$10,MATCH(IF($L19="通常",5,VALUE(MID($L19,2,1))),法令早見表!$B$6:$B$10,0),MATCH($O19,法令早見表!$C$5:$I$5,0))))))</f>
        <v/>
      </c>
      <c r="Q19" s="37" t="str">
        <f t="shared" si="1"/>
        <v/>
      </c>
      <c r="R19" s="37" t="str">
        <f>IF($B19="","",IF($M19="",0,SUMIFS(取得記録!$F$5:$F$304,取得記録!$B$5:$B$304,$B19,取得記録!$A$5:$A$304,"&gt;="&amp;$M19,取得記録!$A$5:$A$304,"&lt;"&amp;$N19,取得記録!$A$5:$A$304,"&lt;="&amp;設定!$C$9)))</f>
        <v/>
      </c>
      <c r="S19" s="35" t="str">
        <f t="shared" si="2"/>
        <v/>
      </c>
      <c r="T19" s="37" t="str">
        <f t="shared" si="3"/>
        <v/>
      </c>
      <c r="U19" s="35" t="str">
        <f t="shared" si="4"/>
        <v/>
      </c>
      <c r="V19" s="35" t="str">
        <f t="shared" si="5"/>
        <v/>
      </c>
      <c r="W19" s="37" t="str">
        <f>IF($B19="","",IF($V19="対象",SUMIFS(取得記録!$G$5:$G$304,取得記録!$B$5:$B$304,$B19,取得記録!$A$5:$A$304,"&gt;="&amp;$M19,取得記録!$A$5:$A$304,"&lt;"&amp;$N19,取得記録!$A$5:$A$304,"&lt;="&amp;設定!$C$9),""))</f>
        <v/>
      </c>
      <c r="X19" s="37" t="str">
        <f t="shared" si="6"/>
        <v/>
      </c>
      <c r="Y19" s="24" t="str">
        <f t="shared" si="7"/>
        <v/>
      </c>
      <c r="Z19" s="35" t="str">
        <f>IF($B19="","",IF($K19&lt;&gt;"OK","⚠ 入力を確認してください",IF(AND($I19="いいえ",$AM19=""),"出勤率8割未満（付与なし）",IF($M19="","付与前",IF(IF(OR($AK19&lt;&gt;"",$AL19&lt;&gt;""),$N19&lt;EDATE($M19,12),AND(設定!$C$5="一斉付与",$P19&gt;=10,OR($N19&lt;EDATE($M19,12),AND($M19=$AB19,$M19&lt;EDATE($AA19,12))))),"⚠ 移行期・下の※へ",IF($AC19&gt;5,"⚠ 時間単位が5日分を超過",IF($V19&lt;&gt;"対象","義務対象外",IF($X19&lt;=0,"OK（5日達成）","あと"&amp;TEXT($X19,"0.0")&amp;"日"))))))))</f>
        <v/>
      </c>
      <c r="AA19" s="38" t="str">
        <f>IF($B19="","",IF(設定!$C$5="入社日基準",EDATE($D19,6),MIN(EDATE($D19,6),DATE(YEAR($D19)+IF(DATE(YEAR($D19),設定!$C$6,設定!$C$7)&gt;$D19,0,1),設定!$C$6,設定!$C$7))))</f>
        <v/>
      </c>
      <c r="AB19" s="38" t="str">
        <f>IF($B19="","",IF(設定!$C$5="入社日基準","",DATE(YEAR($AA19)+IF(DATE(YEAR($AA19),設定!$C$6,設定!$C$7)&gt;$AA19,0,1),設定!$C$6,設定!$C$7)))</f>
        <v/>
      </c>
      <c r="AC19" s="37" t="str">
        <f>IF($B19="","",IF($M19="",0,SUMIFS(取得記録!$F$5:$F$304,取得記録!$D$5:$D$304,"時間",取得記録!$B$5:$B$304,$B19,取得記録!$A$5:$A$304,"&gt;="&amp;$M19,取得記録!$A$5:$A$304,"&lt;"&amp;$N19,取得記録!$A$5:$A$304,"&lt;="&amp;設定!$C$9)))</f>
        <v/>
      </c>
      <c r="AD19" s="2" t="str">
        <f t="shared" si="8"/>
        <v/>
      </c>
      <c r="AE19" s="39" t="str">
        <f>IF(OR($B19="",$M19=""),"",COUNTIFS(取得記録!$D$5:$D$304,"1日",取得記録!$B$5:$B$304,$B19,取得記録!$A$5:$A$304,"&gt;="&amp;$M19,取得記録!$A$5:$A$304,"&lt;"&amp;$N19,取得記録!$A$5:$A$304,"&lt;="&amp;設定!$C$9))</f>
        <v/>
      </c>
      <c r="AF19" s="40" t="str">
        <f>IF(OR($B19="",$M19=""),"",COUNTIFS(取得記録!$D$5:$D$304,"半日",取得記録!$B$5:$B$304,$B19,取得記録!$A$5:$A$304,"&gt;="&amp;$M19,取得記録!$A$5:$A$304,"&lt;"&amp;$N19,取得記録!$A$5:$A$304,"&lt;="&amp;設定!$C$9)*0.5)</f>
        <v/>
      </c>
      <c r="AG19" s="40" t="str">
        <f>IF(OR($B19="",$M19=""),"",SUMIFS(取得記録!$E$5:$E$304,取得記録!$D$5:$D$304,"時間",取得記録!$B$5:$B$304,$B19,取得記録!$A$5:$A$304,"&gt;="&amp;$M19,取得記録!$A$5:$A$304,"&lt;"&amp;$N19,取得記録!$A$5:$A$304,"&lt;="&amp;設定!$C$9))</f>
        <v/>
      </c>
      <c r="AH19" s="39" t="str">
        <f t="shared" si="9"/>
        <v/>
      </c>
      <c r="AI19" s="40" t="str">
        <f t="shared" si="10"/>
        <v/>
      </c>
      <c r="AJ19" s="40" t="str">
        <f t="shared" si="11"/>
        <v/>
      </c>
      <c r="AK19" s="31"/>
      <c r="AL19" s="31"/>
      <c r="AM19" s="66"/>
    </row>
    <row r="20" spans="1:39" ht="19.5" customHeight="1" x14ac:dyDescent="0.15">
      <c r="A20" s="2"/>
      <c r="B20" s="21"/>
      <c r="C20" s="30"/>
      <c r="D20" s="31"/>
      <c r="E20" s="21"/>
      <c r="F20" s="32"/>
      <c r="G20" s="21"/>
      <c r="H20" s="32"/>
      <c r="I20" s="21"/>
      <c r="J20" s="33"/>
      <c r="K20" s="34" t="str">
        <f>IF($B20="","",IF(COUNTIF($B$5:$B$24,$B20)&gt;1,"⚠ 社員番号が重複しています",IF($C20="","⚠ 氏名を入れてください",IF($D20="","⚠ 入社日を入れてください",IF($D20&gt;設定!$C$9,"⚠ 入社日が集計日より後です",IF(AND($E20="",$G20=""),"⚠ 週の日数か年間の日数を入れてください",IF(($F20*24)&lt;=0,"⚠ 週の所定労働時間を入れてください",IF(OR(($H20*24)="",($H20*24)&lt;=0),"⚠ 1日の所定労働時間を入れてください",IF(OR($I20="",AND($I20&lt;&gt;"はい",$I20&lt;&gt;"いいえ")),"⚠ 出勤率8割を選んでください",IF($L20="要確認","⚠ 勤務日数の区分が判定できません",IF(AND($AL20&lt;&gt;"",$AK20&lt;&gt;"",$AL20&lt;=$AK20),"⚠ 個別指定の次回基準日は今回の基準日より後にしてください",IF(AND($AK20&lt;&gt;"",$AK20&lt;$D20),"⚠ 個別指定の基準日が入社日より前です",IF(AND($AL20&lt;&gt;"",$AK20=""),IF((IF(設定!$C$9&lt;$AA20,"",IF(設定!$C$5="入社日基準",EDATE($AA20,DATEDIF($AA20,設定!$C$9,"Y")*12),IF(設定!$C$9&lt;$AB20,$AA20,DATE(YEAR($AB20)+DATEDIF($AB20,設定!$C$9,"Y"),設定!$C$6,設定!$C$7)))))="","OK",IF($AL20&lt;=(IF(設定!$C$9&lt;$AA20,"",IF(設定!$C$5="入社日基準",EDATE($AA20,DATEDIF($AA20,設定!$C$9,"Y")*12),IF(設定!$C$9&lt;$AB20,$AA20,DATE(YEAR($AB20)+DATEDIF($AB20,設定!$C$9,"Y"),設定!$C$6,設定!$C$7))))),"⚠ 個別指定の次回基準日は今回の基準日より後にしてください","OK")),"OK")))))))))))))</f>
        <v/>
      </c>
      <c r="L20" s="35" t="str">
        <f t="shared" si="0"/>
        <v/>
      </c>
      <c r="M20" s="24" t="str">
        <f>IF($B20="","",IF($AK20&lt;&gt;"",$AK20,IF(設定!$C$9&lt;$AA20,"",IF(設定!$C$5="入社日基準",EDATE($AA20,DATEDIF($AA20,設定!$C$9,"Y")*12),IF(設定!$C$9&lt;$AB20,$AA20,DATE(YEAR($AB20)+DATEDIF($AB20,設定!$C$9,"Y"),設定!$C$6,設定!$C$7))))))</f>
        <v/>
      </c>
      <c r="N20" s="24" t="str">
        <f>IF($B20="","",IF($AL20&lt;&gt;"",$AL20,IF($AK20&lt;&gt;"",EDATE($AK20,12),IF($M20="",$AA20,IF(設定!$C$5="入社日基準",EDATE($M20,12),IF(設定!$C$9&lt;$AB20,$AB20,DATE(YEAR($M20)+1,設定!$C$6,設定!$C$7)))))))</f>
        <v/>
      </c>
      <c r="O20" s="36" t="str">
        <f>IF($B20="","",IF($AM20&lt;&gt;"","個別",IF(AND($AK20&lt;&gt;"",設定!$C$9&lt;$AA20),0.5,IF($M20="","",IF(設定!$C$5="入社日基準",MIN(6.5,0.5+DATEDIF($AA20,設定!$C$9,"Y")),IF(設定!$C$9&lt;$AB20,0.5,MIN(6.5,1.5+DATEDIF($AB20,設定!$C$9,"Y"))))))))</f>
        <v/>
      </c>
      <c r="P20" s="37" t="str">
        <f>IF($B20="","",IF($K20&lt;&gt;"OK",0,IF($AM20&lt;&gt;"",$AM20,IF(OR($M20="",$I20&lt;&gt;"はい",$L20="要確認",$K20&lt;&gt;"OK"),0,INDEX(法令早見表!$C$6:$I$10,MATCH(IF($L20="通常",5,VALUE(MID($L20,2,1))),法令早見表!$B$6:$B$10,0),MATCH($O20,法令早見表!$C$5:$I$5,0))))))</f>
        <v/>
      </c>
      <c r="Q20" s="37" t="str">
        <f t="shared" si="1"/>
        <v/>
      </c>
      <c r="R20" s="37" t="str">
        <f>IF($B20="","",IF($M20="",0,SUMIFS(取得記録!$F$5:$F$304,取得記録!$B$5:$B$304,$B20,取得記録!$A$5:$A$304,"&gt;="&amp;$M20,取得記録!$A$5:$A$304,"&lt;"&amp;$N20,取得記録!$A$5:$A$304,"&lt;="&amp;設定!$C$9)))</f>
        <v/>
      </c>
      <c r="S20" s="35" t="str">
        <f t="shared" si="2"/>
        <v/>
      </c>
      <c r="T20" s="37" t="str">
        <f t="shared" si="3"/>
        <v/>
      </c>
      <c r="U20" s="35" t="str">
        <f t="shared" si="4"/>
        <v/>
      </c>
      <c r="V20" s="35" t="str">
        <f t="shared" si="5"/>
        <v/>
      </c>
      <c r="W20" s="37" t="str">
        <f>IF($B20="","",IF($V20="対象",SUMIFS(取得記録!$G$5:$G$304,取得記録!$B$5:$B$304,$B20,取得記録!$A$5:$A$304,"&gt;="&amp;$M20,取得記録!$A$5:$A$304,"&lt;"&amp;$N20,取得記録!$A$5:$A$304,"&lt;="&amp;設定!$C$9),""))</f>
        <v/>
      </c>
      <c r="X20" s="37" t="str">
        <f t="shared" si="6"/>
        <v/>
      </c>
      <c r="Y20" s="24" t="str">
        <f t="shared" si="7"/>
        <v/>
      </c>
      <c r="Z20" s="35" t="str">
        <f>IF($B20="","",IF($K20&lt;&gt;"OK","⚠ 入力を確認してください",IF(AND($I20="いいえ",$AM20=""),"出勤率8割未満（付与なし）",IF($M20="","付与前",IF(IF(OR($AK20&lt;&gt;"",$AL20&lt;&gt;""),$N20&lt;EDATE($M20,12),AND(設定!$C$5="一斉付与",$P20&gt;=10,OR($N20&lt;EDATE($M20,12),AND($M20=$AB20,$M20&lt;EDATE($AA20,12))))),"⚠ 移行期・下の※へ",IF($AC20&gt;5,"⚠ 時間単位が5日分を超過",IF($V20&lt;&gt;"対象","義務対象外",IF($X20&lt;=0,"OK（5日達成）","あと"&amp;TEXT($X20,"0.0")&amp;"日"))))))))</f>
        <v/>
      </c>
      <c r="AA20" s="38" t="str">
        <f>IF($B20="","",IF(設定!$C$5="入社日基準",EDATE($D20,6),MIN(EDATE($D20,6),DATE(YEAR($D20)+IF(DATE(YEAR($D20),設定!$C$6,設定!$C$7)&gt;$D20,0,1),設定!$C$6,設定!$C$7))))</f>
        <v/>
      </c>
      <c r="AB20" s="38" t="str">
        <f>IF($B20="","",IF(設定!$C$5="入社日基準","",DATE(YEAR($AA20)+IF(DATE(YEAR($AA20),設定!$C$6,設定!$C$7)&gt;$AA20,0,1),設定!$C$6,設定!$C$7)))</f>
        <v/>
      </c>
      <c r="AC20" s="37" t="str">
        <f>IF($B20="","",IF($M20="",0,SUMIFS(取得記録!$F$5:$F$304,取得記録!$D$5:$D$304,"時間",取得記録!$B$5:$B$304,$B20,取得記録!$A$5:$A$304,"&gt;="&amp;$M20,取得記録!$A$5:$A$304,"&lt;"&amp;$N20,取得記録!$A$5:$A$304,"&lt;="&amp;設定!$C$9)))</f>
        <v/>
      </c>
      <c r="AD20" s="2" t="str">
        <f t="shared" si="8"/>
        <v/>
      </c>
      <c r="AE20" s="39" t="str">
        <f>IF(OR($B20="",$M20=""),"",COUNTIFS(取得記録!$D$5:$D$304,"1日",取得記録!$B$5:$B$304,$B20,取得記録!$A$5:$A$304,"&gt;="&amp;$M20,取得記録!$A$5:$A$304,"&lt;"&amp;$N20,取得記録!$A$5:$A$304,"&lt;="&amp;設定!$C$9))</f>
        <v/>
      </c>
      <c r="AF20" s="40" t="str">
        <f>IF(OR($B20="",$M20=""),"",COUNTIFS(取得記録!$D$5:$D$304,"半日",取得記録!$B$5:$B$304,$B20,取得記録!$A$5:$A$304,"&gt;="&amp;$M20,取得記録!$A$5:$A$304,"&lt;"&amp;$N20,取得記録!$A$5:$A$304,"&lt;="&amp;設定!$C$9)*0.5)</f>
        <v/>
      </c>
      <c r="AG20" s="40" t="str">
        <f>IF(OR($B20="",$M20=""),"",SUMIFS(取得記録!$E$5:$E$304,取得記録!$D$5:$D$304,"時間",取得記録!$B$5:$B$304,$B20,取得記録!$A$5:$A$304,"&gt;="&amp;$M20,取得記録!$A$5:$A$304,"&lt;"&amp;$N20,取得記録!$A$5:$A$304,"&lt;="&amp;設定!$C$9))</f>
        <v/>
      </c>
      <c r="AH20" s="39" t="str">
        <f t="shared" si="9"/>
        <v/>
      </c>
      <c r="AI20" s="40" t="str">
        <f t="shared" si="10"/>
        <v/>
      </c>
      <c r="AJ20" s="40" t="str">
        <f t="shared" si="11"/>
        <v/>
      </c>
      <c r="AK20" s="31"/>
      <c r="AL20" s="31"/>
      <c r="AM20" s="66"/>
    </row>
    <row r="21" spans="1:39" ht="19.5" customHeight="1" x14ac:dyDescent="0.15">
      <c r="A21" s="2"/>
      <c r="B21" s="21"/>
      <c r="C21" s="30"/>
      <c r="D21" s="31"/>
      <c r="E21" s="21"/>
      <c r="F21" s="32"/>
      <c r="G21" s="21"/>
      <c r="H21" s="32"/>
      <c r="I21" s="21"/>
      <c r="J21" s="33"/>
      <c r="K21" s="34" t="str">
        <f>IF($B21="","",IF(COUNTIF($B$5:$B$24,$B21)&gt;1,"⚠ 社員番号が重複しています",IF($C21="","⚠ 氏名を入れてください",IF($D21="","⚠ 入社日を入れてください",IF($D21&gt;設定!$C$9,"⚠ 入社日が集計日より後です",IF(AND($E21="",$G21=""),"⚠ 週の日数か年間の日数を入れてください",IF(($F21*24)&lt;=0,"⚠ 週の所定労働時間を入れてください",IF(OR(($H21*24)="",($H21*24)&lt;=0),"⚠ 1日の所定労働時間を入れてください",IF(OR($I21="",AND($I21&lt;&gt;"はい",$I21&lt;&gt;"いいえ")),"⚠ 出勤率8割を選んでください",IF($L21="要確認","⚠ 勤務日数の区分が判定できません",IF(AND($AL21&lt;&gt;"",$AK21&lt;&gt;"",$AL21&lt;=$AK21),"⚠ 個別指定の次回基準日は今回の基準日より後にしてください",IF(AND($AK21&lt;&gt;"",$AK21&lt;$D21),"⚠ 個別指定の基準日が入社日より前です",IF(AND($AL21&lt;&gt;"",$AK21=""),IF((IF(設定!$C$9&lt;$AA21,"",IF(設定!$C$5="入社日基準",EDATE($AA21,DATEDIF($AA21,設定!$C$9,"Y")*12),IF(設定!$C$9&lt;$AB21,$AA21,DATE(YEAR($AB21)+DATEDIF($AB21,設定!$C$9,"Y"),設定!$C$6,設定!$C$7)))))="","OK",IF($AL21&lt;=(IF(設定!$C$9&lt;$AA21,"",IF(設定!$C$5="入社日基準",EDATE($AA21,DATEDIF($AA21,設定!$C$9,"Y")*12),IF(設定!$C$9&lt;$AB21,$AA21,DATE(YEAR($AB21)+DATEDIF($AB21,設定!$C$9,"Y"),設定!$C$6,設定!$C$7))))),"⚠ 個別指定の次回基準日は今回の基準日より後にしてください","OK")),"OK")))))))))))))</f>
        <v/>
      </c>
      <c r="L21" s="35" t="str">
        <f t="shared" si="0"/>
        <v/>
      </c>
      <c r="M21" s="24" t="str">
        <f>IF($B21="","",IF($AK21&lt;&gt;"",$AK21,IF(設定!$C$9&lt;$AA21,"",IF(設定!$C$5="入社日基準",EDATE($AA21,DATEDIF($AA21,設定!$C$9,"Y")*12),IF(設定!$C$9&lt;$AB21,$AA21,DATE(YEAR($AB21)+DATEDIF($AB21,設定!$C$9,"Y"),設定!$C$6,設定!$C$7))))))</f>
        <v/>
      </c>
      <c r="N21" s="24" t="str">
        <f>IF($B21="","",IF($AL21&lt;&gt;"",$AL21,IF($AK21&lt;&gt;"",EDATE($AK21,12),IF($M21="",$AA21,IF(設定!$C$5="入社日基準",EDATE($M21,12),IF(設定!$C$9&lt;$AB21,$AB21,DATE(YEAR($M21)+1,設定!$C$6,設定!$C$7)))))))</f>
        <v/>
      </c>
      <c r="O21" s="36" t="str">
        <f>IF($B21="","",IF($AM21&lt;&gt;"","個別",IF(AND($AK21&lt;&gt;"",設定!$C$9&lt;$AA21),0.5,IF($M21="","",IF(設定!$C$5="入社日基準",MIN(6.5,0.5+DATEDIF($AA21,設定!$C$9,"Y")),IF(設定!$C$9&lt;$AB21,0.5,MIN(6.5,1.5+DATEDIF($AB21,設定!$C$9,"Y"))))))))</f>
        <v/>
      </c>
      <c r="P21" s="37" t="str">
        <f>IF($B21="","",IF($K21&lt;&gt;"OK",0,IF($AM21&lt;&gt;"",$AM21,IF(OR($M21="",$I21&lt;&gt;"はい",$L21="要確認",$K21&lt;&gt;"OK"),0,INDEX(法令早見表!$C$6:$I$10,MATCH(IF($L21="通常",5,VALUE(MID($L21,2,1))),法令早見表!$B$6:$B$10,0),MATCH($O21,法令早見表!$C$5:$I$5,0))))))</f>
        <v/>
      </c>
      <c r="Q21" s="37" t="str">
        <f t="shared" si="1"/>
        <v/>
      </c>
      <c r="R21" s="37" t="str">
        <f>IF($B21="","",IF($M21="",0,SUMIFS(取得記録!$F$5:$F$304,取得記録!$B$5:$B$304,$B21,取得記録!$A$5:$A$304,"&gt;="&amp;$M21,取得記録!$A$5:$A$304,"&lt;"&amp;$N21,取得記録!$A$5:$A$304,"&lt;="&amp;設定!$C$9)))</f>
        <v/>
      </c>
      <c r="S21" s="35" t="str">
        <f t="shared" si="2"/>
        <v/>
      </c>
      <c r="T21" s="37" t="str">
        <f t="shared" si="3"/>
        <v/>
      </c>
      <c r="U21" s="35" t="str">
        <f t="shared" si="4"/>
        <v/>
      </c>
      <c r="V21" s="35" t="str">
        <f t="shared" si="5"/>
        <v/>
      </c>
      <c r="W21" s="37" t="str">
        <f>IF($B21="","",IF($V21="対象",SUMIFS(取得記録!$G$5:$G$304,取得記録!$B$5:$B$304,$B21,取得記録!$A$5:$A$304,"&gt;="&amp;$M21,取得記録!$A$5:$A$304,"&lt;"&amp;$N21,取得記録!$A$5:$A$304,"&lt;="&amp;設定!$C$9),""))</f>
        <v/>
      </c>
      <c r="X21" s="37" t="str">
        <f t="shared" si="6"/>
        <v/>
      </c>
      <c r="Y21" s="24" t="str">
        <f t="shared" si="7"/>
        <v/>
      </c>
      <c r="Z21" s="35" t="str">
        <f>IF($B21="","",IF($K21&lt;&gt;"OK","⚠ 入力を確認してください",IF(AND($I21="いいえ",$AM21=""),"出勤率8割未満（付与なし）",IF($M21="","付与前",IF(IF(OR($AK21&lt;&gt;"",$AL21&lt;&gt;""),$N21&lt;EDATE($M21,12),AND(設定!$C$5="一斉付与",$P21&gt;=10,OR($N21&lt;EDATE($M21,12),AND($M21=$AB21,$M21&lt;EDATE($AA21,12))))),"⚠ 移行期・下の※へ",IF($AC21&gt;5,"⚠ 時間単位が5日分を超過",IF($V21&lt;&gt;"対象","義務対象外",IF($X21&lt;=0,"OK（5日達成）","あと"&amp;TEXT($X21,"0.0")&amp;"日"))))))))</f>
        <v/>
      </c>
      <c r="AA21" s="38" t="str">
        <f>IF($B21="","",IF(設定!$C$5="入社日基準",EDATE($D21,6),MIN(EDATE($D21,6),DATE(YEAR($D21)+IF(DATE(YEAR($D21),設定!$C$6,設定!$C$7)&gt;$D21,0,1),設定!$C$6,設定!$C$7))))</f>
        <v/>
      </c>
      <c r="AB21" s="38" t="str">
        <f>IF($B21="","",IF(設定!$C$5="入社日基準","",DATE(YEAR($AA21)+IF(DATE(YEAR($AA21),設定!$C$6,設定!$C$7)&gt;$AA21,0,1),設定!$C$6,設定!$C$7)))</f>
        <v/>
      </c>
      <c r="AC21" s="37" t="str">
        <f>IF($B21="","",IF($M21="",0,SUMIFS(取得記録!$F$5:$F$304,取得記録!$D$5:$D$304,"時間",取得記録!$B$5:$B$304,$B21,取得記録!$A$5:$A$304,"&gt;="&amp;$M21,取得記録!$A$5:$A$304,"&lt;"&amp;$N21,取得記録!$A$5:$A$304,"&lt;="&amp;設定!$C$9)))</f>
        <v/>
      </c>
      <c r="AD21" s="2" t="str">
        <f t="shared" si="8"/>
        <v/>
      </c>
      <c r="AE21" s="39" t="str">
        <f>IF(OR($B21="",$M21=""),"",COUNTIFS(取得記録!$D$5:$D$304,"1日",取得記録!$B$5:$B$304,$B21,取得記録!$A$5:$A$304,"&gt;="&amp;$M21,取得記録!$A$5:$A$304,"&lt;"&amp;$N21,取得記録!$A$5:$A$304,"&lt;="&amp;設定!$C$9))</f>
        <v/>
      </c>
      <c r="AF21" s="40" t="str">
        <f>IF(OR($B21="",$M21=""),"",COUNTIFS(取得記録!$D$5:$D$304,"半日",取得記録!$B$5:$B$304,$B21,取得記録!$A$5:$A$304,"&gt;="&amp;$M21,取得記録!$A$5:$A$304,"&lt;"&amp;$N21,取得記録!$A$5:$A$304,"&lt;="&amp;設定!$C$9)*0.5)</f>
        <v/>
      </c>
      <c r="AG21" s="40" t="str">
        <f>IF(OR($B21="",$M21=""),"",SUMIFS(取得記録!$E$5:$E$304,取得記録!$D$5:$D$304,"時間",取得記録!$B$5:$B$304,$B21,取得記録!$A$5:$A$304,"&gt;="&amp;$M21,取得記録!$A$5:$A$304,"&lt;"&amp;$N21,取得記録!$A$5:$A$304,"&lt;="&amp;設定!$C$9))</f>
        <v/>
      </c>
      <c r="AH21" s="39" t="str">
        <f t="shared" si="9"/>
        <v/>
      </c>
      <c r="AI21" s="40" t="str">
        <f t="shared" si="10"/>
        <v/>
      </c>
      <c r="AJ21" s="40" t="str">
        <f t="shared" si="11"/>
        <v/>
      </c>
      <c r="AK21" s="31"/>
      <c r="AL21" s="31"/>
      <c r="AM21" s="66"/>
    </row>
    <row r="22" spans="1:39" ht="19.5" customHeight="1" x14ac:dyDescent="0.15">
      <c r="A22" s="2"/>
      <c r="B22" s="21"/>
      <c r="C22" s="30"/>
      <c r="D22" s="31"/>
      <c r="E22" s="21"/>
      <c r="F22" s="32"/>
      <c r="G22" s="21"/>
      <c r="H22" s="32"/>
      <c r="I22" s="21"/>
      <c r="J22" s="33"/>
      <c r="K22" s="34" t="str">
        <f>IF($B22="","",IF(COUNTIF($B$5:$B$24,$B22)&gt;1,"⚠ 社員番号が重複しています",IF($C22="","⚠ 氏名を入れてください",IF($D22="","⚠ 入社日を入れてください",IF($D22&gt;設定!$C$9,"⚠ 入社日が集計日より後です",IF(AND($E22="",$G22=""),"⚠ 週の日数か年間の日数を入れてください",IF(($F22*24)&lt;=0,"⚠ 週の所定労働時間を入れてください",IF(OR(($H22*24)="",($H22*24)&lt;=0),"⚠ 1日の所定労働時間を入れてください",IF(OR($I22="",AND($I22&lt;&gt;"はい",$I22&lt;&gt;"いいえ")),"⚠ 出勤率8割を選んでください",IF($L22="要確認","⚠ 勤務日数の区分が判定できません",IF(AND($AL22&lt;&gt;"",$AK22&lt;&gt;"",$AL22&lt;=$AK22),"⚠ 個別指定の次回基準日は今回の基準日より後にしてください",IF(AND($AK22&lt;&gt;"",$AK22&lt;$D22),"⚠ 個別指定の基準日が入社日より前です",IF(AND($AL22&lt;&gt;"",$AK22=""),IF((IF(設定!$C$9&lt;$AA22,"",IF(設定!$C$5="入社日基準",EDATE($AA22,DATEDIF($AA22,設定!$C$9,"Y")*12),IF(設定!$C$9&lt;$AB22,$AA22,DATE(YEAR($AB22)+DATEDIF($AB22,設定!$C$9,"Y"),設定!$C$6,設定!$C$7)))))="","OK",IF($AL22&lt;=(IF(設定!$C$9&lt;$AA22,"",IF(設定!$C$5="入社日基準",EDATE($AA22,DATEDIF($AA22,設定!$C$9,"Y")*12),IF(設定!$C$9&lt;$AB22,$AA22,DATE(YEAR($AB22)+DATEDIF($AB22,設定!$C$9,"Y"),設定!$C$6,設定!$C$7))))),"⚠ 個別指定の次回基準日は今回の基準日より後にしてください","OK")),"OK")))))))))))))</f>
        <v/>
      </c>
      <c r="L22" s="35" t="str">
        <f t="shared" si="0"/>
        <v/>
      </c>
      <c r="M22" s="24" t="str">
        <f>IF($B22="","",IF($AK22&lt;&gt;"",$AK22,IF(設定!$C$9&lt;$AA22,"",IF(設定!$C$5="入社日基準",EDATE($AA22,DATEDIF($AA22,設定!$C$9,"Y")*12),IF(設定!$C$9&lt;$AB22,$AA22,DATE(YEAR($AB22)+DATEDIF($AB22,設定!$C$9,"Y"),設定!$C$6,設定!$C$7))))))</f>
        <v/>
      </c>
      <c r="N22" s="24" t="str">
        <f>IF($B22="","",IF($AL22&lt;&gt;"",$AL22,IF($AK22&lt;&gt;"",EDATE($AK22,12),IF($M22="",$AA22,IF(設定!$C$5="入社日基準",EDATE($M22,12),IF(設定!$C$9&lt;$AB22,$AB22,DATE(YEAR($M22)+1,設定!$C$6,設定!$C$7)))))))</f>
        <v/>
      </c>
      <c r="O22" s="36" t="str">
        <f>IF($B22="","",IF($AM22&lt;&gt;"","個別",IF(AND($AK22&lt;&gt;"",設定!$C$9&lt;$AA22),0.5,IF($M22="","",IF(設定!$C$5="入社日基準",MIN(6.5,0.5+DATEDIF($AA22,設定!$C$9,"Y")),IF(設定!$C$9&lt;$AB22,0.5,MIN(6.5,1.5+DATEDIF($AB22,設定!$C$9,"Y"))))))))</f>
        <v/>
      </c>
      <c r="P22" s="37" t="str">
        <f>IF($B22="","",IF($K22&lt;&gt;"OK",0,IF($AM22&lt;&gt;"",$AM22,IF(OR($M22="",$I22&lt;&gt;"はい",$L22="要確認",$K22&lt;&gt;"OK"),0,INDEX(法令早見表!$C$6:$I$10,MATCH(IF($L22="通常",5,VALUE(MID($L22,2,1))),法令早見表!$B$6:$B$10,0),MATCH($O22,法令早見表!$C$5:$I$5,0))))))</f>
        <v/>
      </c>
      <c r="Q22" s="37" t="str">
        <f t="shared" si="1"/>
        <v/>
      </c>
      <c r="R22" s="37" t="str">
        <f>IF($B22="","",IF($M22="",0,SUMIFS(取得記録!$F$5:$F$304,取得記録!$B$5:$B$304,$B22,取得記録!$A$5:$A$304,"&gt;="&amp;$M22,取得記録!$A$5:$A$304,"&lt;"&amp;$N22,取得記録!$A$5:$A$304,"&lt;="&amp;設定!$C$9)))</f>
        <v/>
      </c>
      <c r="S22" s="35" t="str">
        <f t="shared" si="2"/>
        <v/>
      </c>
      <c r="T22" s="37" t="str">
        <f t="shared" si="3"/>
        <v/>
      </c>
      <c r="U22" s="35" t="str">
        <f t="shared" si="4"/>
        <v/>
      </c>
      <c r="V22" s="35" t="str">
        <f t="shared" si="5"/>
        <v/>
      </c>
      <c r="W22" s="37" t="str">
        <f>IF($B22="","",IF($V22="対象",SUMIFS(取得記録!$G$5:$G$304,取得記録!$B$5:$B$304,$B22,取得記録!$A$5:$A$304,"&gt;="&amp;$M22,取得記録!$A$5:$A$304,"&lt;"&amp;$N22,取得記録!$A$5:$A$304,"&lt;="&amp;設定!$C$9),""))</f>
        <v/>
      </c>
      <c r="X22" s="37" t="str">
        <f t="shared" si="6"/>
        <v/>
      </c>
      <c r="Y22" s="24" t="str">
        <f t="shared" si="7"/>
        <v/>
      </c>
      <c r="Z22" s="35" t="str">
        <f>IF($B22="","",IF($K22&lt;&gt;"OK","⚠ 入力を確認してください",IF(AND($I22="いいえ",$AM22=""),"出勤率8割未満（付与なし）",IF($M22="","付与前",IF(IF(OR($AK22&lt;&gt;"",$AL22&lt;&gt;""),$N22&lt;EDATE($M22,12),AND(設定!$C$5="一斉付与",$P22&gt;=10,OR($N22&lt;EDATE($M22,12),AND($M22=$AB22,$M22&lt;EDATE($AA22,12))))),"⚠ 移行期・下の※へ",IF($AC22&gt;5,"⚠ 時間単位が5日分を超過",IF($V22&lt;&gt;"対象","義務対象外",IF($X22&lt;=0,"OK（5日達成）","あと"&amp;TEXT($X22,"0.0")&amp;"日"))))))))</f>
        <v/>
      </c>
      <c r="AA22" s="38" t="str">
        <f>IF($B22="","",IF(設定!$C$5="入社日基準",EDATE($D22,6),MIN(EDATE($D22,6),DATE(YEAR($D22)+IF(DATE(YEAR($D22),設定!$C$6,設定!$C$7)&gt;$D22,0,1),設定!$C$6,設定!$C$7))))</f>
        <v/>
      </c>
      <c r="AB22" s="38" t="str">
        <f>IF($B22="","",IF(設定!$C$5="入社日基準","",DATE(YEAR($AA22)+IF(DATE(YEAR($AA22),設定!$C$6,設定!$C$7)&gt;$AA22,0,1),設定!$C$6,設定!$C$7)))</f>
        <v/>
      </c>
      <c r="AC22" s="37" t="str">
        <f>IF($B22="","",IF($M22="",0,SUMIFS(取得記録!$F$5:$F$304,取得記録!$D$5:$D$304,"時間",取得記録!$B$5:$B$304,$B22,取得記録!$A$5:$A$304,"&gt;="&amp;$M22,取得記録!$A$5:$A$304,"&lt;"&amp;$N22,取得記録!$A$5:$A$304,"&lt;="&amp;設定!$C$9)))</f>
        <v/>
      </c>
      <c r="AD22" s="2" t="str">
        <f t="shared" si="8"/>
        <v/>
      </c>
      <c r="AE22" s="39" t="str">
        <f>IF(OR($B22="",$M22=""),"",COUNTIFS(取得記録!$D$5:$D$304,"1日",取得記録!$B$5:$B$304,$B22,取得記録!$A$5:$A$304,"&gt;="&amp;$M22,取得記録!$A$5:$A$304,"&lt;"&amp;$N22,取得記録!$A$5:$A$304,"&lt;="&amp;設定!$C$9))</f>
        <v/>
      </c>
      <c r="AF22" s="40" t="str">
        <f>IF(OR($B22="",$M22=""),"",COUNTIFS(取得記録!$D$5:$D$304,"半日",取得記録!$B$5:$B$304,$B22,取得記録!$A$5:$A$304,"&gt;="&amp;$M22,取得記録!$A$5:$A$304,"&lt;"&amp;$N22,取得記録!$A$5:$A$304,"&lt;="&amp;設定!$C$9)*0.5)</f>
        <v/>
      </c>
      <c r="AG22" s="40" t="str">
        <f>IF(OR($B22="",$M22=""),"",SUMIFS(取得記録!$E$5:$E$304,取得記録!$D$5:$D$304,"時間",取得記録!$B$5:$B$304,$B22,取得記録!$A$5:$A$304,"&gt;="&amp;$M22,取得記録!$A$5:$A$304,"&lt;"&amp;$N22,取得記録!$A$5:$A$304,"&lt;="&amp;設定!$C$9))</f>
        <v/>
      </c>
      <c r="AH22" s="39" t="str">
        <f t="shared" si="9"/>
        <v/>
      </c>
      <c r="AI22" s="40" t="str">
        <f t="shared" si="10"/>
        <v/>
      </c>
      <c r="AJ22" s="40" t="str">
        <f t="shared" si="11"/>
        <v/>
      </c>
      <c r="AK22" s="31"/>
      <c r="AL22" s="31"/>
      <c r="AM22" s="66"/>
    </row>
    <row r="23" spans="1:39" ht="19.5" customHeight="1" x14ac:dyDescent="0.15">
      <c r="A23" s="2"/>
      <c r="B23" s="21"/>
      <c r="C23" s="30"/>
      <c r="D23" s="31"/>
      <c r="E23" s="21"/>
      <c r="F23" s="32"/>
      <c r="G23" s="21"/>
      <c r="H23" s="32"/>
      <c r="I23" s="21"/>
      <c r="J23" s="33"/>
      <c r="K23" s="34" t="str">
        <f>IF($B23="","",IF(COUNTIF($B$5:$B$24,$B23)&gt;1,"⚠ 社員番号が重複しています",IF($C23="","⚠ 氏名を入れてください",IF($D23="","⚠ 入社日を入れてください",IF($D23&gt;設定!$C$9,"⚠ 入社日が集計日より後です",IF(AND($E23="",$G23=""),"⚠ 週の日数か年間の日数を入れてください",IF(($F23*24)&lt;=0,"⚠ 週の所定労働時間を入れてください",IF(OR(($H23*24)="",($H23*24)&lt;=0),"⚠ 1日の所定労働時間を入れてください",IF(OR($I23="",AND($I23&lt;&gt;"はい",$I23&lt;&gt;"いいえ")),"⚠ 出勤率8割を選んでください",IF($L23="要確認","⚠ 勤務日数の区分が判定できません",IF(AND($AL23&lt;&gt;"",$AK23&lt;&gt;"",$AL23&lt;=$AK23),"⚠ 個別指定の次回基準日は今回の基準日より後にしてください",IF(AND($AK23&lt;&gt;"",$AK23&lt;$D23),"⚠ 個別指定の基準日が入社日より前です",IF(AND($AL23&lt;&gt;"",$AK23=""),IF((IF(設定!$C$9&lt;$AA23,"",IF(設定!$C$5="入社日基準",EDATE($AA23,DATEDIF($AA23,設定!$C$9,"Y")*12),IF(設定!$C$9&lt;$AB23,$AA23,DATE(YEAR($AB23)+DATEDIF($AB23,設定!$C$9,"Y"),設定!$C$6,設定!$C$7)))))="","OK",IF($AL23&lt;=(IF(設定!$C$9&lt;$AA23,"",IF(設定!$C$5="入社日基準",EDATE($AA23,DATEDIF($AA23,設定!$C$9,"Y")*12),IF(設定!$C$9&lt;$AB23,$AA23,DATE(YEAR($AB23)+DATEDIF($AB23,設定!$C$9,"Y"),設定!$C$6,設定!$C$7))))),"⚠ 個別指定の次回基準日は今回の基準日より後にしてください","OK")),"OK")))))))))))))</f>
        <v/>
      </c>
      <c r="L23" s="35" t="str">
        <f t="shared" si="0"/>
        <v/>
      </c>
      <c r="M23" s="24" t="str">
        <f>IF($B23="","",IF($AK23&lt;&gt;"",$AK23,IF(設定!$C$9&lt;$AA23,"",IF(設定!$C$5="入社日基準",EDATE($AA23,DATEDIF($AA23,設定!$C$9,"Y")*12),IF(設定!$C$9&lt;$AB23,$AA23,DATE(YEAR($AB23)+DATEDIF($AB23,設定!$C$9,"Y"),設定!$C$6,設定!$C$7))))))</f>
        <v/>
      </c>
      <c r="N23" s="24" t="str">
        <f>IF($B23="","",IF($AL23&lt;&gt;"",$AL23,IF($AK23&lt;&gt;"",EDATE($AK23,12),IF($M23="",$AA23,IF(設定!$C$5="入社日基準",EDATE($M23,12),IF(設定!$C$9&lt;$AB23,$AB23,DATE(YEAR($M23)+1,設定!$C$6,設定!$C$7)))))))</f>
        <v/>
      </c>
      <c r="O23" s="36" t="str">
        <f>IF($B23="","",IF($AM23&lt;&gt;"","個別",IF(AND($AK23&lt;&gt;"",設定!$C$9&lt;$AA23),0.5,IF($M23="","",IF(設定!$C$5="入社日基準",MIN(6.5,0.5+DATEDIF($AA23,設定!$C$9,"Y")),IF(設定!$C$9&lt;$AB23,0.5,MIN(6.5,1.5+DATEDIF($AB23,設定!$C$9,"Y"))))))))</f>
        <v/>
      </c>
      <c r="P23" s="37" t="str">
        <f>IF($B23="","",IF($K23&lt;&gt;"OK",0,IF($AM23&lt;&gt;"",$AM23,IF(OR($M23="",$I23&lt;&gt;"はい",$L23="要確認",$K23&lt;&gt;"OK"),0,INDEX(法令早見表!$C$6:$I$10,MATCH(IF($L23="通常",5,VALUE(MID($L23,2,1))),法令早見表!$B$6:$B$10,0),MATCH($O23,法令早見表!$C$5:$I$5,0))))))</f>
        <v/>
      </c>
      <c r="Q23" s="37" t="str">
        <f t="shared" si="1"/>
        <v/>
      </c>
      <c r="R23" s="37" t="str">
        <f>IF($B23="","",IF($M23="",0,SUMIFS(取得記録!$F$5:$F$304,取得記録!$B$5:$B$304,$B23,取得記録!$A$5:$A$304,"&gt;="&amp;$M23,取得記録!$A$5:$A$304,"&lt;"&amp;$N23,取得記録!$A$5:$A$304,"&lt;="&amp;設定!$C$9)))</f>
        <v/>
      </c>
      <c r="S23" s="35" t="str">
        <f t="shared" si="2"/>
        <v/>
      </c>
      <c r="T23" s="37" t="str">
        <f t="shared" si="3"/>
        <v/>
      </c>
      <c r="U23" s="35" t="str">
        <f t="shared" si="4"/>
        <v/>
      </c>
      <c r="V23" s="35" t="str">
        <f t="shared" si="5"/>
        <v/>
      </c>
      <c r="W23" s="37" t="str">
        <f>IF($B23="","",IF($V23="対象",SUMIFS(取得記録!$G$5:$G$304,取得記録!$B$5:$B$304,$B23,取得記録!$A$5:$A$304,"&gt;="&amp;$M23,取得記録!$A$5:$A$304,"&lt;"&amp;$N23,取得記録!$A$5:$A$304,"&lt;="&amp;設定!$C$9),""))</f>
        <v/>
      </c>
      <c r="X23" s="37" t="str">
        <f t="shared" si="6"/>
        <v/>
      </c>
      <c r="Y23" s="24" t="str">
        <f t="shared" si="7"/>
        <v/>
      </c>
      <c r="Z23" s="35" t="str">
        <f>IF($B23="","",IF($K23&lt;&gt;"OK","⚠ 入力を確認してください",IF(AND($I23="いいえ",$AM23=""),"出勤率8割未満（付与なし）",IF($M23="","付与前",IF(IF(OR($AK23&lt;&gt;"",$AL23&lt;&gt;""),$N23&lt;EDATE($M23,12),AND(設定!$C$5="一斉付与",$P23&gt;=10,OR($N23&lt;EDATE($M23,12),AND($M23=$AB23,$M23&lt;EDATE($AA23,12))))),"⚠ 移行期・下の※へ",IF($AC23&gt;5,"⚠ 時間単位が5日分を超過",IF($V23&lt;&gt;"対象","義務対象外",IF($X23&lt;=0,"OK（5日達成）","あと"&amp;TEXT($X23,"0.0")&amp;"日"))))))))</f>
        <v/>
      </c>
      <c r="AA23" s="38" t="str">
        <f>IF($B23="","",IF(設定!$C$5="入社日基準",EDATE($D23,6),MIN(EDATE($D23,6),DATE(YEAR($D23)+IF(DATE(YEAR($D23),設定!$C$6,設定!$C$7)&gt;$D23,0,1),設定!$C$6,設定!$C$7))))</f>
        <v/>
      </c>
      <c r="AB23" s="38" t="str">
        <f>IF($B23="","",IF(設定!$C$5="入社日基準","",DATE(YEAR($AA23)+IF(DATE(YEAR($AA23),設定!$C$6,設定!$C$7)&gt;$AA23,0,1),設定!$C$6,設定!$C$7)))</f>
        <v/>
      </c>
      <c r="AC23" s="37" t="str">
        <f>IF($B23="","",IF($M23="",0,SUMIFS(取得記録!$F$5:$F$304,取得記録!$D$5:$D$304,"時間",取得記録!$B$5:$B$304,$B23,取得記録!$A$5:$A$304,"&gt;="&amp;$M23,取得記録!$A$5:$A$304,"&lt;"&amp;$N23,取得記録!$A$5:$A$304,"&lt;="&amp;設定!$C$9)))</f>
        <v/>
      </c>
      <c r="AD23" s="2" t="str">
        <f t="shared" si="8"/>
        <v/>
      </c>
      <c r="AE23" s="39" t="str">
        <f>IF(OR($B23="",$M23=""),"",COUNTIFS(取得記録!$D$5:$D$304,"1日",取得記録!$B$5:$B$304,$B23,取得記録!$A$5:$A$304,"&gt;="&amp;$M23,取得記録!$A$5:$A$304,"&lt;"&amp;$N23,取得記録!$A$5:$A$304,"&lt;="&amp;設定!$C$9))</f>
        <v/>
      </c>
      <c r="AF23" s="40" t="str">
        <f>IF(OR($B23="",$M23=""),"",COUNTIFS(取得記録!$D$5:$D$304,"半日",取得記録!$B$5:$B$304,$B23,取得記録!$A$5:$A$304,"&gt;="&amp;$M23,取得記録!$A$5:$A$304,"&lt;"&amp;$N23,取得記録!$A$5:$A$304,"&lt;="&amp;設定!$C$9)*0.5)</f>
        <v/>
      </c>
      <c r="AG23" s="40" t="str">
        <f>IF(OR($B23="",$M23=""),"",SUMIFS(取得記録!$E$5:$E$304,取得記録!$D$5:$D$304,"時間",取得記録!$B$5:$B$304,$B23,取得記録!$A$5:$A$304,"&gt;="&amp;$M23,取得記録!$A$5:$A$304,"&lt;"&amp;$N23,取得記録!$A$5:$A$304,"&lt;="&amp;設定!$C$9))</f>
        <v/>
      </c>
      <c r="AH23" s="39" t="str">
        <f t="shared" si="9"/>
        <v/>
      </c>
      <c r="AI23" s="40" t="str">
        <f t="shared" si="10"/>
        <v/>
      </c>
      <c r="AJ23" s="40" t="str">
        <f t="shared" si="11"/>
        <v/>
      </c>
      <c r="AK23" s="31"/>
      <c r="AL23" s="31"/>
      <c r="AM23" s="66"/>
    </row>
    <row r="24" spans="1:39" ht="19.5" customHeight="1" x14ac:dyDescent="0.15">
      <c r="A24" s="2"/>
      <c r="B24" s="21"/>
      <c r="C24" s="30"/>
      <c r="D24" s="31"/>
      <c r="E24" s="21"/>
      <c r="F24" s="32"/>
      <c r="G24" s="21"/>
      <c r="H24" s="32"/>
      <c r="I24" s="21"/>
      <c r="J24" s="33"/>
      <c r="K24" s="34" t="str">
        <f>IF($B24="","",IF(COUNTIF($B$5:$B$24,$B24)&gt;1,"⚠ 社員番号が重複しています",IF($C24="","⚠ 氏名を入れてください",IF($D24="","⚠ 入社日を入れてください",IF($D24&gt;設定!$C$9,"⚠ 入社日が集計日より後です",IF(AND($E24="",$G24=""),"⚠ 週の日数か年間の日数を入れてください",IF(($F24*24)&lt;=0,"⚠ 週の所定労働時間を入れてください",IF(OR(($H24*24)="",($H24*24)&lt;=0),"⚠ 1日の所定労働時間を入れてください",IF(OR($I24="",AND($I24&lt;&gt;"はい",$I24&lt;&gt;"いいえ")),"⚠ 出勤率8割を選んでください",IF($L24="要確認","⚠ 勤務日数の区分が判定できません",IF(AND($AL24&lt;&gt;"",$AK24&lt;&gt;"",$AL24&lt;=$AK24),"⚠ 個別指定の次回基準日は今回の基準日より後にしてください",IF(AND($AK24&lt;&gt;"",$AK24&lt;$D24),"⚠ 個別指定の基準日が入社日より前です",IF(AND($AL24&lt;&gt;"",$AK24=""),IF((IF(設定!$C$9&lt;$AA24,"",IF(設定!$C$5="入社日基準",EDATE($AA24,DATEDIF($AA24,設定!$C$9,"Y")*12),IF(設定!$C$9&lt;$AB24,$AA24,DATE(YEAR($AB24)+DATEDIF($AB24,設定!$C$9,"Y"),設定!$C$6,設定!$C$7)))))="","OK",IF($AL24&lt;=(IF(設定!$C$9&lt;$AA24,"",IF(設定!$C$5="入社日基準",EDATE($AA24,DATEDIF($AA24,設定!$C$9,"Y")*12),IF(設定!$C$9&lt;$AB24,$AA24,DATE(YEAR($AB24)+DATEDIF($AB24,設定!$C$9,"Y"),設定!$C$6,設定!$C$7))))),"⚠ 個別指定の次回基準日は今回の基準日より後にしてください","OK")),"OK")))))))))))))</f>
        <v/>
      </c>
      <c r="L24" s="35" t="str">
        <f t="shared" si="0"/>
        <v/>
      </c>
      <c r="M24" s="24" t="str">
        <f>IF($B24="","",IF($AK24&lt;&gt;"",$AK24,IF(設定!$C$9&lt;$AA24,"",IF(設定!$C$5="入社日基準",EDATE($AA24,DATEDIF($AA24,設定!$C$9,"Y")*12),IF(設定!$C$9&lt;$AB24,$AA24,DATE(YEAR($AB24)+DATEDIF($AB24,設定!$C$9,"Y"),設定!$C$6,設定!$C$7))))))</f>
        <v/>
      </c>
      <c r="N24" s="24" t="str">
        <f>IF($B24="","",IF($AL24&lt;&gt;"",$AL24,IF($AK24&lt;&gt;"",EDATE($AK24,12),IF($M24="",$AA24,IF(設定!$C$5="入社日基準",EDATE($M24,12),IF(設定!$C$9&lt;$AB24,$AB24,DATE(YEAR($M24)+1,設定!$C$6,設定!$C$7)))))))</f>
        <v/>
      </c>
      <c r="O24" s="36" t="str">
        <f>IF($B24="","",IF($AM24&lt;&gt;"","個別",IF(AND($AK24&lt;&gt;"",設定!$C$9&lt;$AA24),0.5,IF($M24="","",IF(設定!$C$5="入社日基準",MIN(6.5,0.5+DATEDIF($AA24,設定!$C$9,"Y")),IF(設定!$C$9&lt;$AB24,0.5,MIN(6.5,1.5+DATEDIF($AB24,設定!$C$9,"Y"))))))))</f>
        <v/>
      </c>
      <c r="P24" s="37" t="str">
        <f>IF($B24="","",IF($K24&lt;&gt;"OK",0,IF($AM24&lt;&gt;"",$AM24,IF(OR($M24="",$I24&lt;&gt;"はい",$L24="要確認",$K24&lt;&gt;"OK"),0,INDEX(法令早見表!$C$6:$I$10,MATCH(IF($L24="通常",5,VALUE(MID($L24,2,1))),法令早見表!$B$6:$B$10,0),MATCH($O24,法令早見表!$C$5:$I$5,0))))))</f>
        <v/>
      </c>
      <c r="Q24" s="37" t="str">
        <f t="shared" si="1"/>
        <v/>
      </c>
      <c r="R24" s="37" t="str">
        <f>IF($B24="","",IF($M24="",0,SUMIFS(取得記録!$F$5:$F$304,取得記録!$B$5:$B$304,$B24,取得記録!$A$5:$A$304,"&gt;="&amp;$M24,取得記録!$A$5:$A$304,"&lt;"&amp;$N24,取得記録!$A$5:$A$304,"&lt;="&amp;設定!$C$9)))</f>
        <v/>
      </c>
      <c r="S24" s="35" t="str">
        <f t="shared" si="2"/>
        <v/>
      </c>
      <c r="T24" s="37" t="str">
        <f t="shared" si="3"/>
        <v/>
      </c>
      <c r="U24" s="35" t="str">
        <f t="shared" si="4"/>
        <v/>
      </c>
      <c r="V24" s="35" t="str">
        <f t="shared" si="5"/>
        <v/>
      </c>
      <c r="W24" s="37" t="str">
        <f>IF($B24="","",IF($V24="対象",SUMIFS(取得記録!$G$5:$G$304,取得記録!$B$5:$B$304,$B24,取得記録!$A$5:$A$304,"&gt;="&amp;$M24,取得記録!$A$5:$A$304,"&lt;"&amp;$N24,取得記録!$A$5:$A$304,"&lt;="&amp;設定!$C$9),""))</f>
        <v/>
      </c>
      <c r="X24" s="37" t="str">
        <f t="shared" si="6"/>
        <v/>
      </c>
      <c r="Y24" s="24" t="str">
        <f t="shared" si="7"/>
        <v/>
      </c>
      <c r="Z24" s="35" t="str">
        <f>IF($B24="","",IF($K24&lt;&gt;"OK","⚠ 入力を確認してください",IF(AND($I24="いいえ",$AM24=""),"出勤率8割未満（付与なし）",IF($M24="","付与前",IF(IF(OR($AK24&lt;&gt;"",$AL24&lt;&gt;""),$N24&lt;EDATE($M24,12),AND(設定!$C$5="一斉付与",$P24&gt;=10,OR($N24&lt;EDATE($M24,12),AND($M24=$AB24,$M24&lt;EDATE($AA24,12))))),"⚠ 移行期・下の※へ",IF($AC24&gt;5,"⚠ 時間単位が5日分を超過",IF($V24&lt;&gt;"対象","義務対象外",IF($X24&lt;=0,"OK（5日達成）","あと"&amp;TEXT($X24,"0.0")&amp;"日"))))))))</f>
        <v/>
      </c>
      <c r="AA24" s="38" t="str">
        <f>IF($B24="","",IF(設定!$C$5="入社日基準",EDATE($D24,6),MIN(EDATE($D24,6),DATE(YEAR($D24)+IF(DATE(YEAR($D24),設定!$C$6,設定!$C$7)&gt;$D24,0,1),設定!$C$6,設定!$C$7))))</f>
        <v/>
      </c>
      <c r="AB24" s="38" t="str">
        <f>IF($B24="","",IF(設定!$C$5="入社日基準","",DATE(YEAR($AA24)+IF(DATE(YEAR($AA24),設定!$C$6,設定!$C$7)&gt;$AA24,0,1),設定!$C$6,設定!$C$7)))</f>
        <v/>
      </c>
      <c r="AC24" s="37" t="str">
        <f>IF($B24="","",IF($M24="",0,SUMIFS(取得記録!$F$5:$F$304,取得記録!$D$5:$D$304,"時間",取得記録!$B$5:$B$304,$B24,取得記録!$A$5:$A$304,"&gt;="&amp;$M24,取得記録!$A$5:$A$304,"&lt;"&amp;$N24,取得記録!$A$5:$A$304,"&lt;="&amp;設定!$C$9)))</f>
        <v/>
      </c>
      <c r="AD24" s="2" t="str">
        <f t="shared" si="8"/>
        <v/>
      </c>
      <c r="AE24" s="39" t="str">
        <f>IF(OR($B24="",$M24=""),"",COUNTIFS(取得記録!$D$5:$D$304,"1日",取得記録!$B$5:$B$304,$B24,取得記録!$A$5:$A$304,"&gt;="&amp;$M24,取得記録!$A$5:$A$304,"&lt;"&amp;$N24,取得記録!$A$5:$A$304,"&lt;="&amp;設定!$C$9))</f>
        <v/>
      </c>
      <c r="AF24" s="40" t="str">
        <f>IF(OR($B24="",$M24=""),"",COUNTIFS(取得記録!$D$5:$D$304,"半日",取得記録!$B$5:$B$304,$B24,取得記録!$A$5:$A$304,"&gt;="&amp;$M24,取得記録!$A$5:$A$304,"&lt;"&amp;$N24,取得記録!$A$5:$A$304,"&lt;="&amp;設定!$C$9)*0.5)</f>
        <v/>
      </c>
      <c r="AG24" s="40" t="str">
        <f>IF(OR($B24="",$M24=""),"",SUMIFS(取得記録!$E$5:$E$304,取得記録!$D$5:$D$304,"時間",取得記録!$B$5:$B$304,$B24,取得記録!$A$5:$A$304,"&gt;="&amp;$M24,取得記録!$A$5:$A$304,"&lt;"&amp;$N24,取得記録!$A$5:$A$304,"&lt;="&amp;設定!$C$9))</f>
        <v/>
      </c>
      <c r="AH24" s="39" t="str">
        <f t="shared" si="9"/>
        <v/>
      </c>
      <c r="AI24" s="40" t="str">
        <f t="shared" si="10"/>
        <v/>
      </c>
      <c r="AJ24" s="40" t="str">
        <f t="shared" si="11"/>
        <v/>
      </c>
      <c r="AK24" s="31"/>
      <c r="AL24" s="31"/>
      <c r="AM24" s="66"/>
    </row>
    <row r="25" spans="1:39" x14ac:dyDescent="0.1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9" ht="15" customHeight="1" x14ac:dyDescent="0.15">
      <c r="A26" s="2"/>
      <c r="B26" s="26" t="s">
        <v>165</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9" ht="15" customHeight="1" x14ac:dyDescent="0.15">
      <c r="A27" s="2"/>
      <c r="B27" s="26" t="s">
        <v>166</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9" ht="24" customHeight="1" x14ac:dyDescent="0.15">
      <c r="B28" s="75" t="s">
        <v>167</v>
      </c>
      <c r="C28" s="71"/>
      <c r="D28" s="71"/>
      <c r="E28" s="71"/>
      <c r="F28" s="76"/>
      <c r="G28" s="71"/>
      <c r="H28" s="76"/>
      <c r="I28" s="71"/>
      <c r="J28" s="71"/>
      <c r="K28" s="71"/>
      <c r="L28" s="71"/>
      <c r="M28" s="71"/>
      <c r="N28" s="76"/>
      <c r="O28" s="71"/>
      <c r="P28" s="71"/>
      <c r="Q28" s="71"/>
      <c r="R28" s="76"/>
      <c r="S28" s="71"/>
      <c r="T28" s="71"/>
      <c r="U28" s="71"/>
      <c r="V28" s="71"/>
      <c r="W28" s="71"/>
      <c r="X28" s="71"/>
      <c r="Y28" s="71"/>
      <c r="Z28" s="71"/>
    </row>
    <row r="29" spans="1:39" ht="24" customHeight="1" x14ac:dyDescent="0.15">
      <c r="B29" s="75" t="s">
        <v>168</v>
      </c>
      <c r="C29" s="71"/>
      <c r="D29" s="71"/>
      <c r="E29" s="71"/>
      <c r="F29" s="76"/>
      <c r="G29" s="71"/>
      <c r="H29" s="76"/>
      <c r="I29" s="71"/>
      <c r="J29" s="71"/>
      <c r="K29" s="71"/>
      <c r="L29" s="71"/>
      <c r="M29" s="71"/>
      <c r="N29" s="76"/>
      <c r="O29" s="71"/>
      <c r="P29" s="71"/>
      <c r="Q29" s="71"/>
      <c r="R29" s="76"/>
      <c r="S29" s="71"/>
      <c r="T29" s="71"/>
      <c r="U29" s="71"/>
      <c r="V29" s="71"/>
      <c r="W29" s="71"/>
      <c r="X29" s="71"/>
      <c r="Y29" s="71"/>
      <c r="Z29" s="71"/>
    </row>
    <row r="30" spans="1:39" ht="24" customHeight="1" x14ac:dyDescent="0.15">
      <c r="B30" s="75" t="s">
        <v>169</v>
      </c>
      <c r="C30" s="71"/>
      <c r="D30" s="71"/>
      <c r="E30" s="71"/>
      <c r="F30" s="76"/>
      <c r="G30" s="71"/>
      <c r="H30" s="76"/>
      <c r="I30" s="71"/>
      <c r="J30" s="71"/>
      <c r="K30" s="71"/>
      <c r="L30" s="71"/>
      <c r="M30" s="71"/>
      <c r="N30" s="76"/>
      <c r="O30" s="71"/>
      <c r="P30" s="71"/>
      <c r="Q30" s="71"/>
      <c r="R30" s="76"/>
      <c r="S30" s="71"/>
      <c r="T30" s="71"/>
      <c r="U30" s="71"/>
      <c r="V30" s="71"/>
      <c r="W30" s="71"/>
      <c r="X30" s="71"/>
      <c r="Y30" s="71"/>
      <c r="Z30" s="71"/>
    </row>
    <row r="31" spans="1:39" ht="24" customHeight="1" x14ac:dyDescent="0.15">
      <c r="B31" s="75" t="s">
        <v>170</v>
      </c>
      <c r="C31" s="71"/>
      <c r="D31" s="71"/>
      <c r="E31" s="71"/>
      <c r="F31" s="76"/>
      <c r="G31" s="71"/>
      <c r="H31" s="76"/>
      <c r="I31" s="71"/>
      <c r="J31" s="71"/>
      <c r="K31" s="71"/>
      <c r="L31" s="71"/>
      <c r="M31" s="71"/>
      <c r="N31" s="76"/>
      <c r="O31" s="71"/>
      <c r="P31" s="71"/>
      <c r="Q31" s="71"/>
      <c r="R31" s="76"/>
      <c r="S31" s="71"/>
      <c r="T31" s="71"/>
      <c r="U31" s="71"/>
      <c r="V31" s="71"/>
      <c r="W31" s="71"/>
      <c r="X31" s="71"/>
      <c r="Y31" s="71"/>
      <c r="Z31" s="71"/>
    </row>
    <row r="32" spans="1:39" ht="30" customHeight="1" x14ac:dyDescent="0.15">
      <c r="B32" s="77" t="s">
        <v>171</v>
      </c>
      <c r="C32" s="71"/>
      <c r="D32" s="71"/>
      <c r="E32" s="71"/>
      <c r="F32" s="76"/>
      <c r="G32" s="71"/>
      <c r="H32" s="76"/>
      <c r="I32" s="71"/>
      <c r="J32" s="71"/>
      <c r="K32" s="71"/>
      <c r="L32" s="71"/>
      <c r="M32" s="71"/>
      <c r="N32" s="76"/>
      <c r="O32" s="71"/>
      <c r="P32" s="71"/>
      <c r="Q32" s="71"/>
      <c r="R32" s="76"/>
      <c r="S32" s="71"/>
      <c r="T32" s="71"/>
      <c r="U32" s="71"/>
      <c r="V32" s="71"/>
      <c r="W32" s="71"/>
      <c r="X32" s="71"/>
      <c r="Y32" s="71"/>
      <c r="Z32" s="71"/>
    </row>
  </sheetData>
  <sheetProtection sheet="1" formatCells="0" formatColumns="0" formatRows="0" insertRows="0" deleteRows="0" sort="0" autoFilter="0"/>
  <mergeCells count="7">
    <mergeCell ref="B28:Z28"/>
    <mergeCell ref="B31:Z31"/>
    <mergeCell ref="B1:Z1"/>
    <mergeCell ref="B32:Z32"/>
    <mergeCell ref="AK3:AM3"/>
    <mergeCell ref="B30:Z30"/>
    <mergeCell ref="B29:Z29"/>
  </mergeCells>
  <phoneticPr fontId="17"/>
  <conditionalFormatting sqref="K5:K24">
    <cfRule type="expression" dxfId="7" priority="3">
      <formula>LEFT($K5,1)="⚠"</formula>
    </cfRule>
  </conditionalFormatting>
  <conditionalFormatting sqref="T5:U24">
    <cfRule type="expression" dxfId="6" priority="4">
      <formula>AND($B5&lt;&gt;"",$T5&lt;0)</formula>
    </cfRule>
  </conditionalFormatting>
  <conditionalFormatting sqref="Z5:Z24">
    <cfRule type="expression" dxfId="5" priority="2">
      <formula>OR(LEFT($Z5,2)="あと",LEFT($Z5,1)="⚠")</formula>
    </cfRule>
  </conditionalFormatting>
  <dataValidations count="8">
    <dataValidation type="list" allowBlank="1" showErrorMessage="1" errorTitle="選択してください" error="「はい」か「いいえ」を選んでください。" sqref="I5:I24" xr:uid="{00000000-0002-0000-0200-000000000000}">
      <formula1>"はい,いいえ"</formula1>
      <formula2>0</formula2>
    </dataValidation>
    <dataValidation type="whole" allowBlank="1" showErrorMessage="1" errorTitle="入力できません" error="週の所定労働日数は1〜7で入れてください。" sqref="E5:E24" xr:uid="{00000000-0002-0000-0200-000001000000}">
      <formula1>1</formula1>
      <formula2>7</formula2>
    </dataValidation>
    <dataValidation type="whole" allowBlank="1" showErrorMessage="1" errorTitle="入力できません" error="年間の所定労働日数は48〜366で入れてください。" sqref="G5:G24" xr:uid="{00000000-0002-0000-0200-000002000000}">
      <formula1>48</formula1>
      <formula2>366</formula2>
    </dataValidation>
    <dataValidation type="decimal" allowBlank="1" showErrorMessage="1" errorTitle="入力できません" error="繰越日数は0〜40で入れてください。" sqref="J5:J24" xr:uid="{00000000-0002-0000-0200-000003000000}">
      <formula1>0</formula1>
      <formula2>40</formula2>
    </dataValidation>
    <dataValidation type="custom" allowBlank="1" showErrorMessage="1" errorTitle="入力できません" error="40:00 のように 時間:分 の形で入力してください" sqref="F5:F24" xr:uid="{00000000-0002-0000-0200-000004000000}">
      <formula1>AND(F5&gt;0,F5&lt;=7)</formula1>
    </dataValidation>
    <dataValidation type="custom" allowBlank="1" showErrorMessage="1" errorTitle="入力できません" error="8:00 のように 時間:分 の形で入力してください" sqref="H5:H24" xr:uid="{00000000-0002-0000-0200-000005000000}">
      <formula1>AND(H5&gt;0,H5&lt;=1)</formula1>
    </dataValidation>
    <dataValidation type="date" allowBlank="1" showErrorMessage="1" error="日付を入力してください" sqref="AK5:AL24" xr:uid="{00000000-0002-0000-0200-000006000000}">
      <formula1>DATE(2000,1,1)</formula1>
      <formula2>DATE(2100,12,31)</formula2>
    </dataValidation>
    <dataValidation type="decimal" allowBlank="1" showErrorMessage="1" error="付与日数は0〜40で入力してください" sqref="AM5:AM24" xr:uid="{00000000-0002-0000-0200-000008000000}">
      <formula1>0</formula1>
      <formula2>40</formula2>
    </dataValidation>
  </dataValidations>
  <printOptions horizontalCentered="1"/>
  <pageMargins left="0.75" right="0.75" top="1" bottom="1" header="0.511811023622047" footer="0.511811023622047"/>
  <pageSetup paperSize="9"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2"/>
  <sheetViews>
    <sheetView showGridLines="0" workbookViewId="0">
      <pane ySplit="6" topLeftCell="A22" activePane="bottomLeft" state="frozen"/>
      <selection pane="bottomLeft"/>
    </sheetView>
  </sheetViews>
  <sheetFormatPr defaultRowHeight="13.5" x14ac:dyDescent="0.15"/>
  <cols>
    <col min="1" max="1" width="7.1796875" style="3" customWidth="1"/>
    <col min="2" max="2" width="10" style="3" customWidth="1"/>
    <col min="3" max="3" width="8.453125" style="3" customWidth="1"/>
    <col min="4" max="4" width="7.453125" style="3" customWidth="1"/>
    <col min="5" max="5" width="5.453125" style="3" customWidth="1"/>
    <col min="6" max="6" width="7.453125" style="3" customWidth="1"/>
    <col min="7" max="7" width="7" style="3" customWidth="1"/>
    <col min="8" max="9" width="8.453125" style="3" customWidth="1"/>
    <col min="10" max="10" width="7" style="3" customWidth="1"/>
    <col min="11" max="11" width="7.453125" style="3" customWidth="1"/>
    <col min="12" max="12" width="7" style="3" customWidth="1"/>
    <col min="13" max="13" width="7.453125" style="3" customWidth="1"/>
    <col min="14" max="14" width="9" style="3" customWidth="1"/>
    <col min="15" max="15" width="17.6328125" style="3" customWidth="1"/>
  </cols>
  <sheetData>
    <row r="1" spans="1:15" ht="6" customHeight="1" x14ac:dyDescent="0.15">
      <c r="A1" s="2"/>
      <c r="B1" s="2"/>
      <c r="C1" s="2"/>
      <c r="D1" s="2"/>
      <c r="E1" s="2"/>
      <c r="F1" s="2"/>
      <c r="G1" s="2"/>
      <c r="H1" s="2"/>
      <c r="I1" s="2"/>
      <c r="J1" s="2"/>
      <c r="K1" s="2"/>
      <c r="L1" s="2"/>
      <c r="M1" s="2"/>
      <c r="N1" s="2"/>
      <c r="O1" s="2"/>
    </row>
    <row r="2" spans="1:15" ht="26.1" customHeight="1" x14ac:dyDescent="0.15">
      <c r="A2" s="80" t="s">
        <v>172</v>
      </c>
      <c r="B2" s="73"/>
      <c r="C2" s="73"/>
      <c r="D2" s="73"/>
      <c r="E2" s="73"/>
      <c r="F2" s="73"/>
      <c r="G2" s="73"/>
      <c r="H2" s="73"/>
      <c r="I2" s="73"/>
      <c r="J2" s="73"/>
      <c r="K2" s="73"/>
      <c r="L2" s="73"/>
      <c r="M2" s="73"/>
      <c r="N2" s="73"/>
      <c r="O2" s="73"/>
    </row>
    <row r="3" spans="1:15" ht="27.95" customHeight="1" x14ac:dyDescent="0.15">
      <c r="A3" s="79" t="str">
        <f ca="1">IF(設定!$C$4="","",設定!$C$4&amp;" ／ ")&amp;"従業員名簿に登録されている人の、現在の付与期間の状況です（管理基準日 "&amp;TEXT(設定!$C$9,"ge.m.d")&amp;" 時点）"</f>
        <v>株式会社サンプル商事 ／ 従業員名簿に登録されている人の、現在の付与期間の状況です（管理基準日 R8.9.9 時点）</v>
      </c>
      <c r="B3" s="73"/>
      <c r="C3" s="73"/>
      <c r="D3" s="73"/>
      <c r="E3" s="73"/>
      <c r="F3" s="73"/>
      <c r="G3" s="73"/>
      <c r="H3" s="73"/>
      <c r="I3" s="73"/>
      <c r="J3" s="73"/>
      <c r="K3" s="73"/>
      <c r="L3" s="73"/>
      <c r="M3" s="73"/>
      <c r="N3" s="73"/>
      <c r="O3" s="73"/>
    </row>
    <row r="4" spans="1:15" ht="21.95" customHeight="1" x14ac:dyDescent="0.15">
      <c r="A4" s="81" t="str">
        <f ca="1">"年5日義務の対象 "&amp;COUNTIF($L$7:$L$26,"対象")&amp;"人 ／ 達成 "&amp;COUNTIFS($L$7:$L$26,"対象",$M$7:$M$26,"&gt;=5")&amp;"人 ／ 未達 "&amp;COUNTIFS($L$7:$L$26,"対象",$M$7:$M$26,"&lt;5")&amp;"人 ／ 要確認 "&amp;COUNTIFS(従業員名簿!$B$5:$B$24,"&lt;&gt;",従業員名簿!$K$5:$K$24,"&lt;&gt;OK")&amp;"人"</f>
        <v>年5日義務の対象 2人 ／ 達成 0人 ／ 未達 2人 ／ 要確認 0人</v>
      </c>
      <c r="B4" s="73"/>
      <c r="C4" s="73"/>
      <c r="D4" s="73"/>
      <c r="E4" s="73"/>
      <c r="F4" s="73"/>
      <c r="G4" s="73"/>
      <c r="H4" s="73"/>
      <c r="I4" s="73"/>
      <c r="J4" s="73"/>
      <c r="K4" s="73"/>
      <c r="L4" s="73"/>
      <c r="M4" s="73"/>
      <c r="N4" s="73"/>
      <c r="O4" s="73"/>
    </row>
    <row r="5" spans="1:15" ht="20.100000000000001" customHeight="1" x14ac:dyDescent="0.15">
      <c r="A5" s="70" t="s">
        <v>91</v>
      </c>
      <c r="B5" s="76"/>
      <c r="C5" s="76"/>
      <c r="D5" s="76"/>
      <c r="E5" s="76"/>
      <c r="F5" s="76"/>
      <c r="G5" s="76"/>
      <c r="H5" s="76"/>
      <c r="I5" s="76"/>
      <c r="J5" s="76"/>
      <c r="K5" s="76"/>
      <c r="L5" s="76"/>
      <c r="M5" s="76"/>
      <c r="N5" s="76"/>
      <c r="O5" s="76"/>
    </row>
    <row r="6" spans="1:15" ht="33.950000000000003" customHeight="1" x14ac:dyDescent="0.15">
      <c r="A6" s="41" t="s">
        <v>119</v>
      </c>
      <c r="B6" s="41" t="s">
        <v>120</v>
      </c>
      <c r="C6" s="42" t="s">
        <v>173</v>
      </c>
      <c r="D6" s="42" t="s">
        <v>174</v>
      </c>
      <c r="E6" s="42" t="s">
        <v>175</v>
      </c>
      <c r="F6" s="42" t="s">
        <v>176</v>
      </c>
      <c r="G6" s="43" t="s">
        <v>177</v>
      </c>
      <c r="H6" s="43" t="s">
        <v>178</v>
      </c>
      <c r="I6" s="43" t="s">
        <v>179</v>
      </c>
      <c r="J6" s="44" t="s">
        <v>180</v>
      </c>
      <c r="K6" s="44" t="s">
        <v>181</v>
      </c>
      <c r="L6" s="42" t="s">
        <v>182</v>
      </c>
      <c r="M6" s="42" t="s">
        <v>140</v>
      </c>
      <c r="N6" s="42" t="s">
        <v>183</v>
      </c>
      <c r="O6" s="42" t="s">
        <v>184</v>
      </c>
    </row>
    <row r="7" spans="1:15" ht="18" customHeight="1" x14ac:dyDescent="0.15">
      <c r="A7" s="45" t="str">
        <f>IF(OR(従業員名簿!$B5="",従業員名簿!$B5=""),"",従業員名簿!$B5)</f>
        <v>S001</v>
      </c>
      <c r="B7" s="46" t="str">
        <f>IF(OR(従業員名簿!$B5="",従業員名簿!$C5=""),"",従業員名簿!$C5)</f>
        <v>山田 太郎</v>
      </c>
      <c r="C7" s="47">
        <f ca="1">IF(OR(従業員名簿!$B5="",従業員名簿!$M5=""),"",従業員名簿!$M5)</f>
        <v>45931</v>
      </c>
      <c r="D7" s="48">
        <f ca="1">IF(OR(従業員名簿!$B5="",従業員名簿!$P5=""),"",従業員名簿!$P5)</f>
        <v>20</v>
      </c>
      <c r="E7" s="48">
        <f>IF(OR(従業員名簿!$B5="",従業員名簿!$J5=""),"",従業員名簿!$J5)</f>
        <v>3</v>
      </c>
      <c r="F7" s="48">
        <f ca="1">IF(OR(従業員名簿!$B5="",従業員名簿!$Q5=""),"",従業員名簿!$Q5)</f>
        <v>23</v>
      </c>
      <c r="G7" s="49">
        <f ca="1">IF(従業員名簿!$B5="","",IF(従業員名簿!$AE5="",0,従業員名簿!$AE5))</f>
        <v>3</v>
      </c>
      <c r="H7" s="50">
        <f ca="1">IF(従業員名簿!$B5="","",IF(従業員名簿!$AF5="",0,従業員名簿!$AF5))</f>
        <v>0.5</v>
      </c>
      <c r="I7" s="51">
        <f ca="1">IF(従業員名簿!$B5="","",IF(従業員名簿!$AG5="",0,従業員名簿!$AG5))</f>
        <v>3</v>
      </c>
      <c r="J7" s="45" t="str">
        <f ca="1">IF(OR(従業員名簿!$B5="",従業員名簿!$M5=""),"",IF(従業員名簿!$T5&lt;0,"不足",IF(MOD(従業員名簿!$AH5+従業員名簿!$AI5,1)=0,TEXT(従業員名簿!$AH5+従業員名簿!$AI5,"0"),TEXT(従業員名簿!$AH5+従業員名簿!$AI5,"0.0"))&amp;"日"))</f>
        <v>19日</v>
      </c>
      <c r="K7" s="51">
        <f ca="1">IF(OR(従業員名簿!$B5="",従業員名簿!$AJ5=""),"",従業員名簿!$AJ5)</f>
        <v>1</v>
      </c>
      <c r="L7" s="45" t="str">
        <f ca="1">IF(OR(従業員名簿!$B5="",従業員名簿!$V5=""),"",従業員名簿!$V5)</f>
        <v>対象</v>
      </c>
      <c r="M7" s="48">
        <f ca="1">IF(OR(従業員名簿!$B5="",従業員名簿!$W5=""),"",従業員名簿!$W5)</f>
        <v>3.5</v>
      </c>
      <c r="N7" s="47" t="str">
        <f ca="1">IF(OR(従業員名簿!$B5="",従業員名簿!$Y5=""),"",IF(AND(従業員名簿!$V5="対象",従業員名簿!$W5&lt;5,従業員名簿!$Y5&lt;=設定!$C$9+90),"⚠ "&amp;TEXT(従業員名簿!$Y5,"ge.m.d"),従業員名簿!$Y5))</f>
        <v>⚠ R8.9.30</v>
      </c>
      <c r="O7" s="46" t="str">
        <f ca="1">IF(従業員名簿!$B5="","",IF(従業員名簿!$K5="","",IF(従業員名簿!$K5&lt;&gt;"OK",従業員名簿!$K5,IF(従業員名簿!$Z5="","",従業員名簿!$Z5))))</f>
        <v>あと1.5日</v>
      </c>
    </row>
    <row r="8" spans="1:15" ht="18" customHeight="1" x14ac:dyDescent="0.15">
      <c r="A8" s="45" t="str">
        <f>IF(OR(従業員名簿!$B6="",従業員名簿!$B6=""),"",従業員名簿!$B6)</f>
        <v>S002</v>
      </c>
      <c r="B8" s="46" t="str">
        <f>IF(OR(従業員名簿!$B6="",従業員名簿!$C6=""),"",従業員名簿!$C6)</f>
        <v>佐藤 花子</v>
      </c>
      <c r="C8" s="47">
        <f ca="1">IF(OR(従業員名簿!$B6="",従業員名簿!$M6=""),"",従業員名簿!$M6)</f>
        <v>46113</v>
      </c>
      <c r="D8" s="48">
        <f ca="1">IF(OR(従業員名簿!$B6="",従業員名簿!$P6=""),"",従業員名簿!$P6)</f>
        <v>10</v>
      </c>
      <c r="E8" s="48">
        <f>IF(OR(従業員名簿!$B6="",従業員名簿!$J6=""),"",従業員名簿!$J6)</f>
        <v>0</v>
      </c>
      <c r="F8" s="48">
        <f ca="1">IF(OR(従業員名簿!$B6="",従業員名簿!$Q6=""),"",従業員名簿!$Q6)</f>
        <v>10</v>
      </c>
      <c r="G8" s="49">
        <f ca="1">IF(従業員名簿!$B6="","",IF(従業員名簿!$AE6="",0,従業員名簿!$AE6))</f>
        <v>0</v>
      </c>
      <c r="H8" s="50">
        <f ca="1">IF(従業員名簿!$B6="","",IF(従業員名簿!$AF6="",0,従業員名簿!$AF6))</f>
        <v>0</v>
      </c>
      <c r="I8" s="51">
        <f ca="1">IF(従業員名簿!$B6="","",IF(従業員名簿!$AG6="",0,従業員名簿!$AG6))</f>
        <v>0</v>
      </c>
      <c r="J8" s="45" t="str">
        <f ca="1">IF(OR(従業員名簿!$B6="",従業員名簿!$M6=""),"",IF(従業員名簿!$T6&lt;0,"不足",IF(MOD(従業員名簿!$AH6+従業員名簿!$AI6,1)=0,TEXT(従業員名簿!$AH6+従業員名簿!$AI6,"0"),TEXT(従業員名簿!$AH6+従業員名簿!$AI6,"0.0"))&amp;"日"))</f>
        <v>10日</v>
      </c>
      <c r="K8" s="51">
        <f ca="1">IF(OR(従業員名簿!$B6="",従業員名簿!$AJ6=""),"",従業員名簿!$AJ6)</f>
        <v>0</v>
      </c>
      <c r="L8" s="45" t="str">
        <f ca="1">IF(OR(従業員名簿!$B6="",従業員名簿!$V6=""),"",従業員名簿!$V6)</f>
        <v>対象</v>
      </c>
      <c r="M8" s="48">
        <f ca="1">IF(OR(従業員名簿!$B6="",従業員名簿!$W6=""),"",従業員名簿!$W6)</f>
        <v>0</v>
      </c>
      <c r="N8" s="47">
        <f ca="1">IF(OR(従業員名簿!$B6="",従業員名簿!$Y6=""),"",IF(AND(従業員名簿!$V6="対象",従業員名簿!$W6&lt;5,従業員名簿!$Y6&lt;=設定!$C$9+90),"⚠ "&amp;TEXT(従業員名簿!$Y6,"ge.m.d"),従業員名簿!$Y6))</f>
        <v>46477</v>
      </c>
      <c r="O8" s="46" t="str">
        <f ca="1">IF(従業員名簿!$B6="","",IF(従業員名簿!$K6="","",IF(従業員名簿!$K6&lt;&gt;"OK",従業員名簿!$K6,IF(従業員名簿!$Z6="","",従業員名簿!$Z6))))</f>
        <v>あと5.0日</v>
      </c>
    </row>
    <row r="9" spans="1:15" ht="18" customHeight="1" x14ac:dyDescent="0.15">
      <c r="A9" s="45" t="str">
        <f>IF(OR(従業員名簿!$B7="",従業員名簿!$B7=""),"",従業員名簿!$B7)</f>
        <v>S003</v>
      </c>
      <c r="B9" s="46" t="str">
        <f>IF(OR(従業員名簿!$B7="",従業員名簿!$C7=""),"",従業員名簿!$C7)</f>
        <v>鈴木 一郎</v>
      </c>
      <c r="C9" s="47">
        <f ca="1">IF(OR(従業員名簿!$B7="",従業員名簿!$M7=""),"",従業員名簿!$M7)</f>
        <v>46006</v>
      </c>
      <c r="D9" s="48">
        <f ca="1">IF(OR(従業員名簿!$B7="",従業員名簿!$P7=""),"",従業員名簿!$P7)</f>
        <v>6</v>
      </c>
      <c r="E9" s="48">
        <f>IF(OR(従業員名簿!$B7="",従業員名簿!$J7=""),"",従業員名簿!$J7)</f>
        <v>1</v>
      </c>
      <c r="F9" s="48">
        <f ca="1">IF(OR(従業員名簿!$B7="",従業員名簿!$Q7=""),"",従業員名簿!$Q7)</f>
        <v>7</v>
      </c>
      <c r="G9" s="49">
        <f ca="1">IF(従業員名簿!$B7="","",IF(従業員名簿!$AE7="",0,従業員名簿!$AE7))</f>
        <v>1</v>
      </c>
      <c r="H9" s="50">
        <f ca="1">IF(従業員名簿!$B7="","",IF(従業員名簿!$AF7="",0,従業員名簿!$AF7))</f>
        <v>0</v>
      </c>
      <c r="I9" s="51">
        <f ca="1">IF(従業員名簿!$B7="","",IF(従業員名簿!$AG7="",0,従業員名簿!$AG7))</f>
        <v>0</v>
      </c>
      <c r="J9" s="45" t="str">
        <f ca="1">IF(OR(従業員名簿!$B7="",従業員名簿!$M7=""),"",IF(従業員名簿!$T7&lt;0,"不足",IF(MOD(従業員名簿!$AH7+従業員名簿!$AI7,1)=0,TEXT(従業員名簿!$AH7+従業員名簿!$AI7,"0"),TEXT(従業員名簿!$AH7+従業員名簿!$AI7,"0.0"))&amp;"日"))</f>
        <v>6日</v>
      </c>
      <c r="K9" s="51">
        <f ca="1">IF(OR(従業員名簿!$B7="",従業員名簿!$AJ7=""),"",従業員名簿!$AJ7)</f>
        <v>0</v>
      </c>
      <c r="L9" s="45" t="str">
        <f ca="1">IF(OR(従業員名簿!$B7="",従業員名簿!$V7=""),"",従業員名簿!$V7)</f>
        <v>－</v>
      </c>
      <c r="M9" s="48" t="str">
        <f ca="1">IF(OR(従業員名簿!$B7="",従業員名簿!$W7=""),"",従業員名簿!$W7)</f>
        <v/>
      </c>
      <c r="N9" s="47" t="str">
        <f ca="1">IF(OR(従業員名簿!$B7="",従業員名簿!$Y7=""),"",IF(AND(従業員名簿!$V7="対象",従業員名簿!$W7&lt;5,従業員名簿!$Y7&lt;=設定!$C$9+90),"⚠ "&amp;TEXT(従業員名簿!$Y7,"ge.m.d"),従業員名簿!$Y7))</f>
        <v/>
      </c>
      <c r="O9" s="46" t="str">
        <f ca="1">IF(従業員名簿!$B7="","",IF(従業員名簿!$K7="","",IF(従業員名簿!$K7&lt;&gt;"OK",従業員名簿!$K7,IF(従業員名簿!$Z7="","",従業員名簿!$Z7))))</f>
        <v>義務対象外</v>
      </c>
    </row>
    <row r="10" spans="1:15" ht="18" customHeight="1" x14ac:dyDescent="0.15">
      <c r="A10" s="45" t="str">
        <f>IF(OR(従業員名簿!$B8="",従業員名簿!$B8=""),"",従業員名簿!$B8)</f>
        <v>S004</v>
      </c>
      <c r="B10" s="46" t="str">
        <f>IF(OR(従業員名簿!$B8="",従業員名簿!$C8=""),"",従業員名簿!$C8)</f>
        <v>高橋 みどり</v>
      </c>
      <c r="C10" s="47" t="str">
        <f ca="1">IF(OR(従業員名簿!$B8="",従業員名簿!$M8=""),"",従業員名簿!$M8)</f>
        <v/>
      </c>
      <c r="D10" s="48">
        <f ca="1">IF(OR(従業員名簿!$B8="",従業員名簿!$P8=""),"",従業員名簿!$P8)</f>
        <v>0</v>
      </c>
      <c r="E10" s="48">
        <f>IF(OR(従業員名簿!$B8="",従業員名簿!$J8=""),"",従業員名簿!$J8)</f>
        <v>0</v>
      </c>
      <c r="F10" s="48">
        <f ca="1">IF(OR(従業員名簿!$B8="",従業員名簿!$Q8=""),"",従業員名簿!$Q8)</f>
        <v>0</v>
      </c>
      <c r="G10" s="49">
        <f ca="1">IF(従業員名簿!$B8="","",IF(従業員名簿!$AE8="",0,従業員名簿!$AE8))</f>
        <v>0</v>
      </c>
      <c r="H10" s="50">
        <f ca="1">IF(従業員名簿!$B8="","",IF(従業員名簿!$AF8="",0,従業員名簿!$AF8))</f>
        <v>0</v>
      </c>
      <c r="I10" s="51">
        <f ca="1">IF(従業員名簿!$B8="","",IF(従業員名簿!$AG8="",0,従業員名簿!$AG8))</f>
        <v>0</v>
      </c>
      <c r="J10" s="45" t="str">
        <f ca="1">IF(OR(従業員名簿!$B8="",従業員名簿!$M8=""),"",IF(従業員名簿!$T8&lt;0,"不足",IF(MOD(従業員名簿!$AH8+従業員名簿!$AI8,1)=0,TEXT(従業員名簿!$AH8+従業員名簿!$AI8,"0"),TEXT(従業員名簿!$AH8+従業員名簿!$AI8,"0.0"))&amp;"日"))</f>
        <v/>
      </c>
      <c r="K10" s="51" t="str">
        <f ca="1">IF(OR(従業員名簿!$B8="",従業員名簿!$AJ8=""),"",従業員名簿!$AJ8)</f>
        <v/>
      </c>
      <c r="L10" s="45" t="str">
        <f ca="1">IF(OR(従業員名簿!$B8="",従業員名簿!$V8=""),"",従業員名簿!$V8)</f>
        <v>－</v>
      </c>
      <c r="M10" s="48" t="str">
        <f ca="1">IF(OR(従業員名簿!$B8="",従業員名簿!$W8=""),"",従業員名簿!$W8)</f>
        <v/>
      </c>
      <c r="N10" s="47" t="str">
        <f ca="1">IF(OR(従業員名簿!$B8="",従業員名簿!$Y8=""),"",IF(AND(従業員名簿!$V8="対象",従業員名簿!$W8&lt;5,従業員名簿!$Y8&lt;=設定!$C$9+90),"⚠ "&amp;TEXT(従業員名簿!$Y8,"ge.m.d"),従業員名簿!$Y8))</f>
        <v/>
      </c>
      <c r="O10" s="46" t="str">
        <f ca="1">IF(従業員名簿!$B8="","",IF(従業員名簿!$K8="","",IF(従業員名簿!$K8&lt;&gt;"OK",従業員名簿!$K8,IF(従業員名簿!$Z8="","",従業員名簿!$Z8))))</f>
        <v>付与前</v>
      </c>
    </row>
    <row r="11" spans="1:15" ht="18" customHeight="1" x14ac:dyDescent="0.15">
      <c r="A11" s="45" t="str">
        <f>IF(OR(従業員名簿!$B9="",従業員名簿!$B9=""),"",従業員名簿!$B9)</f>
        <v/>
      </c>
      <c r="B11" s="46" t="str">
        <f>IF(OR(従業員名簿!$B9="",従業員名簿!$C9=""),"",従業員名簿!$C9)</f>
        <v/>
      </c>
      <c r="C11" s="47" t="str">
        <f>IF(OR(従業員名簿!$B9="",従業員名簿!$M9=""),"",従業員名簿!$M9)</f>
        <v/>
      </c>
      <c r="D11" s="48" t="str">
        <f>IF(OR(従業員名簿!$B9="",従業員名簿!$P9=""),"",従業員名簿!$P9)</f>
        <v/>
      </c>
      <c r="E11" s="48" t="str">
        <f>IF(OR(従業員名簿!$B9="",従業員名簿!$J9=""),"",従業員名簿!$J9)</f>
        <v/>
      </c>
      <c r="F11" s="48" t="str">
        <f>IF(OR(従業員名簿!$B9="",従業員名簿!$Q9=""),"",従業員名簿!$Q9)</f>
        <v/>
      </c>
      <c r="G11" s="49" t="str">
        <f>IF(従業員名簿!$B9="","",IF(従業員名簿!$AE9="",0,従業員名簿!$AE9))</f>
        <v/>
      </c>
      <c r="H11" s="50" t="str">
        <f>IF(従業員名簿!$B9="","",IF(従業員名簿!$AF9="",0,従業員名簿!$AF9))</f>
        <v/>
      </c>
      <c r="I11" s="51" t="str">
        <f>IF(従業員名簿!$B9="","",IF(従業員名簿!$AG9="",0,従業員名簿!$AG9))</f>
        <v/>
      </c>
      <c r="J11" s="45" t="str">
        <f>IF(OR(従業員名簿!$B9="",従業員名簿!$M9=""),"",IF(従業員名簿!$T9&lt;0,"不足",IF(MOD(従業員名簿!$AH9+従業員名簿!$AI9,1)=0,TEXT(従業員名簿!$AH9+従業員名簿!$AI9,"0"),TEXT(従業員名簿!$AH9+従業員名簿!$AI9,"0.0"))&amp;"日"))</f>
        <v/>
      </c>
      <c r="K11" s="51" t="str">
        <f>IF(OR(従業員名簿!$B9="",従業員名簿!$AJ9=""),"",従業員名簿!$AJ9)</f>
        <v/>
      </c>
      <c r="L11" s="45" t="str">
        <f>IF(OR(従業員名簿!$B9="",従業員名簿!$V9=""),"",従業員名簿!$V9)</f>
        <v/>
      </c>
      <c r="M11" s="48" t="str">
        <f>IF(OR(従業員名簿!$B9="",従業員名簿!$W9=""),"",従業員名簿!$W9)</f>
        <v/>
      </c>
      <c r="N11" s="47" t="str">
        <f>IF(OR(従業員名簿!$B9="",従業員名簿!$Y9=""),"",IF(AND(従業員名簿!$V9="対象",従業員名簿!$W9&lt;5,従業員名簿!$Y9&lt;=設定!$C$9+90),"⚠ "&amp;TEXT(従業員名簿!$Y9,"ge.m.d"),従業員名簿!$Y9))</f>
        <v/>
      </c>
      <c r="O11" s="46" t="str">
        <f>IF(従業員名簿!$B9="","",IF(従業員名簿!$K9="","",IF(従業員名簿!$K9&lt;&gt;"OK",従業員名簿!$K9,IF(従業員名簿!$Z9="","",従業員名簿!$Z9))))</f>
        <v/>
      </c>
    </row>
    <row r="12" spans="1:15" ht="18" customHeight="1" x14ac:dyDescent="0.15">
      <c r="A12" s="45" t="str">
        <f>IF(OR(従業員名簿!$B10="",従業員名簿!$B10=""),"",従業員名簿!$B10)</f>
        <v/>
      </c>
      <c r="B12" s="46" t="str">
        <f>IF(OR(従業員名簿!$B10="",従業員名簿!$C10=""),"",従業員名簿!$C10)</f>
        <v/>
      </c>
      <c r="C12" s="47" t="str">
        <f>IF(OR(従業員名簿!$B10="",従業員名簿!$M10=""),"",従業員名簿!$M10)</f>
        <v/>
      </c>
      <c r="D12" s="48" t="str">
        <f>IF(OR(従業員名簿!$B10="",従業員名簿!$P10=""),"",従業員名簿!$P10)</f>
        <v/>
      </c>
      <c r="E12" s="48" t="str">
        <f>IF(OR(従業員名簿!$B10="",従業員名簿!$J10=""),"",従業員名簿!$J10)</f>
        <v/>
      </c>
      <c r="F12" s="48" t="str">
        <f>IF(OR(従業員名簿!$B10="",従業員名簿!$Q10=""),"",従業員名簿!$Q10)</f>
        <v/>
      </c>
      <c r="G12" s="49" t="str">
        <f>IF(従業員名簿!$B10="","",IF(従業員名簿!$AE10="",0,従業員名簿!$AE10))</f>
        <v/>
      </c>
      <c r="H12" s="50" t="str">
        <f>IF(従業員名簿!$B10="","",IF(従業員名簿!$AF10="",0,従業員名簿!$AF10))</f>
        <v/>
      </c>
      <c r="I12" s="51" t="str">
        <f>IF(従業員名簿!$B10="","",IF(従業員名簿!$AG10="",0,従業員名簿!$AG10))</f>
        <v/>
      </c>
      <c r="J12" s="45" t="str">
        <f>IF(OR(従業員名簿!$B10="",従業員名簿!$M10=""),"",IF(従業員名簿!$T10&lt;0,"不足",IF(MOD(従業員名簿!$AH10+従業員名簿!$AI10,1)=0,TEXT(従業員名簿!$AH10+従業員名簿!$AI10,"0"),TEXT(従業員名簿!$AH10+従業員名簿!$AI10,"0.0"))&amp;"日"))</f>
        <v/>
      </c>
      <c r="K12" s="51" t="str">
        <f>IF(OR(従業員名簿!$B10="",従業員名簿!$AJ10=""),"",従業員名簿!$AJ10)</f>
        <v/>
      </c>
      <c r="L12" s="45" t="str">
        <f>IF(OR(従業員名簿!$B10="",従業員名簿!$V10=""),"",従業員名簿!$V10)</f>
        <v/>
      </c>
      <c r="M12" s="48" t="str">
        <f>IF(OR(従業員名簿!$B10="",従業員名簿!$W10=""),"",従業員名簿!$W10)</f>
        <v/>
      </c>
      <c r="N12" s="47" t="str">
        <f>IF(OR(従業員名簿!$B10="",従業員名簿!$Y10=""),"",IF(AND(従業員名簿!$V10="対象",従業員名簿!$W10&lt;5,従業員名簿!$Y10&lt;=設定!$C$9+90),"⚠ "&amp;TEXT(従業員名簿!$Y10,"ge.m.d"),従業員名簿!$Y10))</f>
        <v/>
      </c>
      <c r="O12" s="46" t="str">
        <f>IF(従業員名簿!$B10="","",IF(従業員名簿!$K10="","",IF(従業員名簿!$K10&lt;&gt;"OK",従業員名簿!$K10,IF(従業員名簿!$Z10="","",従業員名簿!$Z10))))</f>
        <v/>
      </c>
    </row>
    <row r="13" spans="1:15" ht="18" customHeight="1" x14ac:dyDescent="0.15">
      <c r="A13" s="45" t="str">
        <f>IF(OR(従業員名簿!$B11="",従業員名簿!$B11=""),"",従業員名簿!$B11)</f>
        <v/>
      </c>
      <c r="B13" s="46" t="str">
        <f>IF(OR(従業員名簿!$B11="",従業員名簿!$C11=""),"",従業員名簿!$C11)</f>
        <v/>
      </c>
      <c r="C13" s="47" t="str">
        <f>IF(OR(従業員名簿!$B11="",従業員名簿!$M11=""),"",従業員名簿!$M11)</f>
        <v/>
      </c>
      <c r="D13" s="48" t="str">
        <f>IF(OR(従業員名簿!$B11="",従業員名簿!$P11=""),"",従業員名簿!$P11)</f>
        <v/>
      </c>
      <c r="E13" s="48" t="str">
        <f>IF(OR(従業員名簿!$B11="",従業員名簿!$J11=""),"",従業員名簿!$J11)</f>
        <v/>
      </c>
      <c r="F13" s="48" t="str">
        <f>IF(OR(従業員名簿!$B11="",従業員名簿!$Q11=""),"",従業員名簿!$Q11)</f>
        <v/>
      </c>
      <c r="G13" s="49" t="str">
        <f>IF(従業員名簿!$B11="","",IF(従業員名簿!$AE11="",0,従業員名簿!$AE11))</f>
        <v/>
      </c>
      <c r="H13" s="50" t="str">
        <f>IF(従業員名簿!$B11="","",IF(従業員名簿!$AF11="",0,従業員名簿!$AF11))</f>
        <v/>
      </c>
      <c r="I13" s="51" t="str">
        <f>IF(従業員名簿!$B11="","",IF(従業員名簿!$AG11="",0,従業員名簿!$AG11))</f>
        <v/>
      </c>
      <c r="J13" s="45" t="str">
        <f>IF(OR(従業員名簿!$B11="",従業員名簿!$M11=""),"",IF(従業員名簿!$T11&lt;0,"不足",IF(MOD(従業員名簿!$AH11+従業員名簿!$AI11,1)=0,TEXT(従業員名簿!$AH11+従業員名簿!$AI11,"0"),TEXT(従業員名簿!$AH11+従業員名簿!$AI11,"0.0"))&amp;"日"))</f>
        <v/>
      </c>
      <c r="K13" s="51" t="str">
        <f>IF(OR(従業員名簿!$B11="",従業員名簿!$AJ11=""),"",従業員名簿!$AJ11)</f>
        <v/>
      </c>
      <c r="L13" s="45" t="str">
        <f>IF(OR(従業員名簿!$B11="",従業員名簿!$V11=""),"",従業員名簿!$V11)</f>
        <v/>
      </c>
      <c r="M13" s="48" t="str">
        <f>IF(OR(従業員名簿!$B11="",従業員名簿!$W11=""),"",従業員名簿!$W11)</f>
        <v/>
      </c>
      <c r="N13" s="47" t="str">
        <f>IF(OR(従業員名簿!$B11="",従業員名簿!$Y11=""),"",IF(AND(従業員名簿!$V11="対象",従業員名簿!$W11&lt;5,従業員名簿!$Y11&lt;=設定!$C$9+90),"⚠ "&amp;TEXT(従業員名簿!$Y11,"ge.m.d"),従業員名簿!$Y11))</f>
        <v/>
      </c>
      <c r="O13" s="46" t="str">
        <f>IF(従業員名簿!$B11="","",IF(従業員名簿!$K11="","",IF(従業員名簿!$K11&lt;&gt;"OK",従業員名簿!$K11,IF(従業員名簿!$Z11="","",従業員名簿!$Z11))))</f>
        <v/>
      </c>
    </row>
    <row r="14" spans="1:15" ht="18" customHeight="1" x14ac:dyDescent="0.15">
      <c r="A14" s="45" t="str">
        <f>IF(OR(従業員名簿!$B12="",従業員名簿!$B12=""),"",従業員名簿!$B12)</f>
        <v/>
      </c>
      <c r="B14" s="46" t="str">
        <f>IF(OR(従業員名簿!$B12="",従業員名簿!$C12=""),"",従業員名簿!$C12)</f>
        <v/>
      </c>
      <c r="C14" s="47" t="str">
        <f>IF(OR(従業員名簿!$B12="",従業員名簿!$M12=""),"",従業員名簿!$M12)</f>
        <v/>
      </c>
      <c r="D14" s="48" t="str">
        <f>IF(OR(従業員名簿!$B12="",従業員名簿!$P12=""),"",従業員名簿!$P12)</f>
        <v/>
      </c>
      <c r="E14" s="48" t="str">
        <f>IF(OR(従業員名簿!$B12="",従業員名簿!$J12=""),"",従業員名簿!$J12)</f>
        <v/>
      </c>
      <c r="F14" s="48" t="str">
        <f>IF(OR(従業員名簿!$B12="",従業員名簿!$Q12=""),"",従業員名簿!$Q12)</f>
        <v/>
      </c>
      <c r="G14" s="49" t="str">
        <f>IF(従業員名簿!$B12="","",IF(従業員名簿!$AE12="",0,従業員名簿!$AE12))</f>
        <v/>
      </c>
      <c r="H14" s="50" t="str">
        <f>IF(従業員名簿!$B12="","",IF(従業員名簿!$AF12="",0,従業員名簿!$AF12))</f>
        <v/>
      </c>
      <c r="I14" s="51" t="str">
        <f>IF(従業員名簿!$B12="","",IF(従業員名簿!$AG12="",0,従業員名簿!$AG12))</f>
        <v/>
      </c>
      <c r="J14" s="45" t="str">
        <f>IF(OR(従業員名簿!$B12="",従業員名簿!$M12=""),"",IF(従業員名簿!$T12&lt;0,"不足",IF(MOD(従業員名簿!$AH12+従業員名簿!$AI12,1)=0,TEXT(従業員名簿!$AH12+従業員名簿!$AI12,"0"),TEXT(従業員名簿!$AH12+従業員名簿!$AI12,"0.0"))&amp;"日"))</f>
        <v/>
      </c>
      <c r="K14" s="51" t="str">
        <f>IF(OR(従業員名簿!$B12="",従業員名簿!$AJ12=""),"",従業員名簿!$AJ12)</f>
        <v/>
      </c>
      <c r="L14" s="45" t="str">
        <f>IF(OR(従業員名簿!$B12="",従業員名簿!$V12=""),"",従業員名簿!$V12)</f>
        <v/>
      </c>
      <c r="M14" s="48" t="str">
        <f>IF(OR(従業員名簿!$B12="",従業員名簿!$W12=""),"",従業員名簿!$W12)</f>
        <v/>
      </c>
      <c r="N14" s="47" t="str">
        <f>IF(OR(従業員名簿!$B12="",従業員名簿!$Y12=""),"",IF(AND(従業員名簿!$V12="対象",従業員名簿!$W12&lt;5,従業員名簿!$Y12&lt;=設定!$C$9+90),"⚠ "&amp;TEXT(従業員名簿!$Y12,"ge.m.d"),従業員名簿!$Y12))</f>
        <v/>
      </c>
      <c r="O14" s="46" t="str">
        <f>IF(従業員名簿!$B12="","",IF(従業員名簿!$K12="","",IF(従業員名簿!$K12&lt;&gt;"OK",従業員名簿!$K12,IF(従業員名簿!$Z12="","",従業員名簿!$Z12))))</f>
        <v/>
      </c>
    </row>
    <row r="15" spans="1:15" ht="18" customHeight="1" x14ac:dyDescent="0.15">
      <c r="A15" s="45" t="str">
        <f>IF(OR(従業員名簿!$B13="",従業員名簿!$B13=""),"",従業員名簿!$B13)</f>
        <v/>
      </c>
      <c r="B15" s="46" t="str">
        <f>IF(OR(従業員名簿!$B13="",従業員名簿!$C13=""),"",従業員名簿!$C13)</f>
        <v/>
      </c>
      <c r="C15" s="47" t="str">
        <f>IF(OR(従業員名簿!$B13="",従業員名簿!$M13=""),"",従業員名簿!$M13)</f>
        <v/>
      </c>
      <c r="D15" s="48" t="str">
        <f>IF(OR(従業員名簿!$B13="",従業員名簿!$P13=""),"",従業員名簿!$P13)</f>
        <v/>
      </c>
      <c r="E15" s="48" t="str">
        <f>IF(OR(従業員名簿!$B13="",従業員名簿!$J13=""),"",従業員名簿!$J13)</f>
        <v/>
      </c>
      <c r="F15" s="48" t="str">
        <f>IF(OR(従業員名簿!$B13="",従業員名簿!$Q13=""),"",従業員名簿!$Q13)</f>
        <v/>
      </c>
      <c r="G15" s="49" t="str">
        <f>IF(従業員名簿!$B13="","",IF(従業員名簿!$AE13="",0,従業員名簿!$AE13))</f>
        <v/>
      </c>
      <c r="H15" s="50" t="str">
        <f>IF(従業員名簿!$B13="","",IF(従業員名簿!$AF13="",0,従業員名簿!$AF13))</f>
        <v/>
      </c>
      <c r="I15" s="51" t="str">
        <f>IF(従業員名簿!$B13="","",IF(従業員名簿!$AG13="",0,従業員名簿!$AG13))</f>
        <v/>
      </c>
      <c r="J15" s="45" t="str">
        <f>IF(OR(従業員名簿!$B13="",従業員名簿!$M13=""),"",IF(従業員名簿!$T13&lt;0,"不足",IF(MOD(従業員名簿!$AH13+従業員名簿!$AI13,1)=0,TEXT(従業員名簿!$AH13+従業員名簿!$AI13,"0"),TEXT(従業員名簿!$AH13+従業員名簿!$AI13,"0.0"))&amp;"日"))</f>
        <v/>
      </c>
      <c r="K15" s="51" t="str">
        <f>IF(OR(従業員名簿!$B13="",従業員名簿!$AJ13=""),"",従業員名簿!$AJ13)</f>
        <v/>
      </c>
      <c r="L15" s="45" t="str">
        <f>IF(OR(従業員名簿!$B13="",従業員名簿!$V13=""),"",従業員名簿!$V13)</f>
        <v/>
      </c>
      <c r="M15" s="48" t="str">
        <f>IF(OR(従業員名簿!$B13="",従業員名簿!$W13=""),"",従業員名簿!$W13)</f>
        <v/>
      </c>
      <c r="N15" s="47" t="str">
        <f>IF(OR(従業員名簿!$B13="",従業員名簿!$Y13=""),"",IF(AND(従業員名簿!$V13="対象",従業員名簿!$W13&lt;5,従業員名簿!$Y13&lt;=設定!$C$9+90),"⚠ "&amp;TEXT(従業員名簿!$Y13,"ge.m.d"),従業員名簿!$Y13))</f>
        <v/>
      </c>
      <c r="O15" s="46" t="str">
        <f>IF(従業員名簿!$B13="","",IF(従業員名簿!$K13="","",IF(従業員名簿!$K13&lt;&gt;"OK",従業員名簿!$K13,IF(従業員名簿!$Z13="","",従業員名簿!$Z13))))</f>
        <v/>
      </c>
    </row>
    <row r="16" spans="1:15" ht="18" customHeight="1" x14ac:dyDescent="0.15">
      <c r="A16" s="45" t="str">
        <f>IF(OR(従業員名簿!$B14="",従業員名簿!$B14=""),"",従業員名簿!$B14)</f>
        <v/>
      </c>
      <c r="B16" s="46" t="str">
        <f>IF(OR(従業員名簿!$B14="",従業員名簿!$C14=""),"",従業員名簿!$C14)</f>
        <v/>
      </c>
      <c r="C16" s="47" t="str">
        <f>IF(OR(従業員名簿!$B14="",従業員名簿!$M14=""),"",従業員名簿!$M14)</f>
        <v/>
      </c>
      <c r="D16" s="48" t="str">
        <f>IF(OR(従業員名簿!$B14="",従業員名簿!$P14=""),"",従業員名簿!$P14)</f>
        <v/>
      </c>
      <c r="E16" s="48" t="str">
        <f>IF(OR(従業員名簿!$B14="",従業員名簿!$J14=""),"",従業員名簿!$J14)</f>
        <v/>
      </c>
      <c r="F16" s="48" t="str">
        <f>IF(OR(従業員名簿!$B14="",従業員名簿!$Q14=""),"",従業員名簿!$Q14)</f>
        <v/>
      </c>
      <c r="G16" s="49" t="str">
        <f>IF(従業員名簿!$B14="","",IF(従業員名簿!$AE14="",0,従業員名簿!$AE14))</f>
        <v/>
      </c>
      <c r="H16" s="50" t="str">
        <f>IF(従業員名簿!$B14="","",IF(従業員名簿!$AF14="",0,従業員名簿!$AF14))</f>
        <v/>
      </c>
      <c r="I16" s="51" t="str">
        <f>IF(従業員名簿!$B14="","",IF(従業員名簿!$AG14="",0,従業員名簿!$AG14))</f>
        <v/>
      </c>
      <c r="J16" s="45" t="str">
        <f>IF(OR(従業員名簿!$B14="",従業員名簿!$M14=""),"",IF(従業員名簿!$T14&lt;0,"不足",IF(MOD(従業員名簿!$AH14+従業員名簿!$AI14,1)=0,TEXT(従業員名簿!$AH14+従業員名簿!$AI14,"0"),TEXT(従業員名簿!$AH14+従業員名簿!$AI14,"0.0"))&amp;"日"))</f>
        <v/>
      </c>
      <c r="K16" s="51" t="str">
        <f>IF(OR(従業員名簿!$B14="",従業員名簿!$AJ14=""),"",従業員名簿!$AJ14)</f>
        <v/>
      </c>
      <c r="L16" s="45" t="str">
        <f>IF(OR(従業員名簿!$B14="",従業員名簿!$V14=""),"",従業員名簿!$V14)</f>
        <v/>
      </c>
      <c r="M16" s="48" t="str">
        <f>IF(OR(従業員名簿!$B14="",従業員名簿!$W14=""),"",従業員名簿!$W14)</f>
        <v/>
      </c>
      <c r="N16" s="47" t="str">
        <f>IF(OR(従業員名簿!$B14="",従業員名簿!$Y14=""),"",IF(AND(従業員名簿!$V14="対象",従業員名簿!$W14&lt;5,従業員名簿!$Y14&lt;=設定!$C$9+90),"⚠ "&amp;TEXT(従業員名簿!$Y14,"ge.m.d"),従業員名簿!$Y14))</f>
        <v/>
      </c>
      <c r="O16" s="46" t="str">
        <f>IF(従業員名簿!$B14="","",IF(従業員名簿!$K14="","",IF(従業員名簿!$K14&lt;&gt;"OK",従業員名簿!$K14,IF(従業員名簿!$Z14="","",従業員名簿!$Z14))))</f>
        <v/>
      </c>
    </row>
    <row r="17" spans="1:15" ht="18" customHeight="1" x14ac:dyDescent="0.15">
      <c r="A17" s="45" t="str">
        <f>IF(OR(従業員名簿!$B15="",従業員名簿!$B15=""),"",従業員名簿!$B15)</f>
        <v/>
      </c>
      <c r="B17" s="46" t="str">
        <f>IF(OR(従業員名簿!$B15="",従業員名簿!$C15=""),"",従業員名簿!$C15)</f>
        <v/>
      </c>
      <c r="C17" s="47" t="str">
        <f>IF(OR(従業員名簿!$B15="",従業員名簿!$M15=""),"",従業員名簿!$M15)</f>
        <v/>
      </c>
      <c r="D17" s="48" t="str">
        <f>IF(OR(従業員名簿!$B15="",従業員名簿!$P15=""),"",従業員名簿!$P15)</f>
        <v/>
      </c>
      <c r="E17" s="48" t="str">
        <f>IF(OR(従業員名簿!$B15="",従業員名簿!$J15=""),"",従業員名簿!$J15)</f>
        <v/>
      </c>
      <c r="F17" s="48" t="str">
        <f>IF(OR(従業員名簿!$B15="",従業員名簿!$Q15=""),"",従業員名簿!$Q15)</f>
        <v/>
      </c>
      <c r="G17" s="49" t="str">
        <f>IF(従業員名簿!$B15="","",IF(従業員名簿!$AE15="",0,従業員名簿!$AE15))</f>
        <v/>
      </c>
      <c r="H17" s="50" t="str">
        <f>IF(従業員名簿!$B15="","",IF(従業員名簿!$AF15="",0,従業員名簿!$AF15))</f>
        <v/>
      </c>
      <c r="I17" s="51" t="str">
        <f>IF(従業員名簿!$B15="","",IF(従業員名簿!$AG15="",0,従業員名簿!$AG15))</f>
        <v/>
      </c>
      <c r="J17" s="45" t="str">
        <f>IF(OR(従業員名簿!$B15="",従業員名簿!$M15=""),"",IF(従業員名簿!$T15&lt;0,"不足",IF(MOD(従業員名簿!$AH15+従業員名簿!$AI15,1)=0,TEXT(従業員名簿!$AH15+従業員名簿!$AI15,"0"),TEXT(従業員名簿!$AH15+従業員名簿!$AI15,"0.0"))&amp;"日"))</f>
        <v/>
      </c>
      <c r="K17" s="51" t="str">
        <f>IF(OR(従業員名簿!$B15="",従業員名簿!$AJ15=""),"",従業員名簿!$AJ15)</f>
        <v/>
      </c>
      <c r="L17" s="45" t="str">
        <f>IF(OR(従業員名簿!$B15="",従業員名簿!$V15=""),"",従業員名簿!$V15)</f>
        <v/>
      </c>
      <c r="M17" s="48" t="str">
        <f>IF(OR(従業員名簿!$B15="",従業員名簿!$W15=""),"",従業員名簿!$W15)</f>
        <v/>
      </c>
      <c r="N17" s="47" t="str">
        <f>IF(OR(従業員名簿!$B15="",従業員名簿!$Y15=""),"",IF(AND(従業員名簿!$V15="対象",従業員名簿!$W15&lt;5,従業員名簿!$Y15&lt;=設定!$C$9+90),"⚠ "&amp;TEXT(従業員名簿!$Y15,"ge.m.d"),従業員名簿!$Y15))</f>
        <v/>
      </c>
      <c r="O17" s="46" t="str">
        <f>IF(従業員名簿!$B15="","",IF(従業員名簿!$K15="","",IF(従業員名簿!$K15&lt;&gt;"OK",従業員名簿!$K15,IF(従業員名簿!$Z15="","",従業員名簿!$Z15))))</f>
        <v/>
      </c>
    </row>
    <row r="18" spans="1:15" ht="18" customHeight="1" x14ac:dyDescent="0.15">
      <c r="A18" s="45" t="str">
        <f>IF(OR(従業員名簿!$B16="",従業員名簿!$B16=""),"",従業員名簿!$B16)</f>
        <v/>
      </c>
      <c r="B18" s="46" t="str">
        <f>IF(OR(従業員名簿!$B16="",従業員名簿!$C16=""),"",従業員名簿!$C16)</f>
        <v/>
      </c>
      <c r="C18" s="47" t="str">
        <f>IF(OR(従業員名簿!$B16="",従業員名簿!$M16=""),"",従業員名簿!$M16)</f>
        <v/>
      </c>
      <c r="D18" s="48" t="str">
        <f>IF(OR(従業員名簿!$B16="",従業員名簿!$P16=""),"",従業員名簿!$P16)</f>
        <v/>
      </c>
      <c r="E18" s="48" t="str">
        <f>IF(OR(従業員名簿!$B16="",従業員名簿!$J16=""),"",従業員名簿!$J16)</f>
        <v/>
      </c>
      <c r="F18" s="48" t="str">
        <f>IF(OR(従業員名簿!$B16="",従業員名簿!$Q16=""),"",従業員名簿!$Q16)</f>
        <v/>
      </c>
      <c r="G18" s="49" t="str">
        <f>IF(従業員名簿!$B16="","",IF(従業員名簿!$AE16="",0,従業員名簿!$AE16))</f>
        <v/>
      </c>
      <c r="H18" s="50" t="str">
        <f>IF(従業員名簿!$B16="","",IF(従業員名簿!$AF16="",0,従業員名簿!$AF16))</f>
        <v/>
      </c>
      <c r="I18" s="51" t="str">
        <f>IF(従業員名簿!$B16="","",IF(従業員名簿!$AG16="",0,従業員名簿!$AG16))</f>
        <v/>
      </c>
      <c r="J18" s="45" t="str">
        <f>IF(OR(従業員名簿!$B16="",従業員名簿!$M16=""),"",IF(従業員名簿!$T16&lt;0,"不足",IF(MOD(従業員名簿!$AH16+従業員名簿!$AI16,1)=0,TEXT(従業員名簿!$AH16+従業員名簿!$AI16,"0"),TEXT(従業員名簿!$AH16+従業員名簿!$AI16,"0.0"))&amp;"日"))</f>
        <v/>
      </c>
      <c r="K18" s="51" t="str">
        <f>IF(OR(従業員名簿!$B16="",従業員名簿!$AJ16=""),"",従業員名簿!$AJ16)</f>
        <v/>
      </c>
      <c r="L18" s="45" t="str">
        <f>IF(OR(従業員名簿!$B16="",従業員名簿!$V16=""),"",従業員名簿!$V16)</f>
        <v/>
      </c>
      <c r="M18" s="48" t="str">
        <f>IF(OR(従業員名簿!$B16="",従業員名簿!$W16=""),"",従業員名簿!$W16)</f>
        <v/>
      </c>
      <c r="N18" s="47" t="str">
        <f>IF(OR(従業員名簿!$B16="",従業員名簿!$Y16=""),"",IF(AND(従業員名簿!$V16="対象",従業員名簿!$W16&lt;5,従業員名簿!$Y16&lt;=設定!$C$9+90),"⚠ "&amp;TEXT(従業員名簿!$Y16,"ge.m.d"),従業員名簿!$Y16))</f>
        <v/>
      </c>
      <c r="O18" s="46" t="str">
        <f>IF(従業員名簿!$B16="","",IF(従業員名簿!$K16="","",IF(従業員名簿!$K16&lt;&gt;"OK",従業員名簿!$K16,IF(従業員名簿!$Z16="","",従業員名簿!$Z16))))</f>
        <v/>
      </c>
    </row>
    <row r="19" spans="1:15" ht="18" customHeight="1" x14ac:dyDescent="0.15">
      <c r="A19" s="45" t="str">
        <f>IF(OR(従業員名簿!$B17="",従業員名簿!$B17=""),"",従業員名簿!$B17)</f>
        <v/>
      </c>
      <c r="B19" s="46" t="str">
        <f>IF(OR(従業員名簿!$B17="",従業員名簿!$C17=""),"",従業員名簿!$C17)</f>
        <v/>
      </c>
      <c r="C19" s="47" t="str">
        <f>IF(OR(従業員名簿!$B17="",従業員名簿!$M17=""),"",従業員名簿!$M17)</f>
        <v/>
      </c>
      <c r="D19" s="48" t="str">
        <f>IF(OR(従業員名簿!$B17="",従業員名簿!$P17=""),"",従業員名簿!$P17)</f>
        <v/>
      </c>
      <c r="E19" s="48" t="str">
        <f>IF(OR(従業員名簿!$B17="",従業員名簿!$J17=""),"",従業員名簿!$J17)</f>
        <v/>
      </c>
      <c r="F19" s="48" t="str">
        <f>IF(OR(従業員名簿!$B17="",従業員名簿!$Q17=""),"",従業員名簿!$Q17)</f>
        <v/>
      </c>
      <c r="G19" s="49" t="str">
        <f>IF(従業員名簿!$B17="","",IF(従業員名簿!$AE17="",0,従業員名簿!$AE17))</f>
        <v/>
      </c>
      <c r="H19" s="50" t="str">
        <f>IF(従業員名簿!$B17="","",IF(従業員名簿!$AF17="",0,従業員名簿!$AF17))</f>
        <v/>
      </c>
      <c r="I19" s="51" t="str">
        <f>IF(従業員名簿!$B17="","",IF(従業員名簿!$AG17="",0,従業員名簿!$AG17))</f>
        <v/>
      </c>
      <c r="J19" s="45" t="str">
        <f>IF(OR(従業員名簿!$B17="",従業員名簿!$M17=""),"",IF(従業員名簿!$T17&lt;0,"不足",IF(MOD(従業員名簿!$AH17+従業員名簿!$AI17,1)=0,TEXT(従業員名簿!$AH17+従業員名簿!$AI17,"0"),TEXT(従業員名簿!$AH17+従業員名簿!$AI17,"0.0"))&amp;"日"))</f>
        <v/>
      </c>
      <c r="K19" s="51" t="str">
        <f>IF(OR(従業員名簿!$B17="",従業員名簿!$AJ17=""),"",従業員名簿!$AJ17)</f>
        <v/>
      </c>
      <c r="L19" s="45" t="str">
        <f>IF(OR(従業員名簿!$B17="",従業員名簿!$V17=""),"",従業員名簿!$V17)</f>
        <v/>
      </c>
      <c r="M19" s="48" t="str">
        <f>IF(OR(従業員名簿!$B17="",従業員名簿!$W17=""),"",従業員名簿!$W17)</f>
        <v/>
      </c>
      <c r="N19" s="47" t="str">
        <f>IF(OR(従業員名簿!$B17="",従業員名簿!$Y17=""),"",IF(AND(従業員名簿!$V17="対象",従業員名簿!$W17&lt;5,従業員名簿!$Y17&lt;=設定!$C$9+90),"⚠ "&amp;TEXT(従業員名簿!$Y17,"ge.m.d"),従業員名簿!$Y17))</f>
        <v/>
      </c>
      <c r="O19" s="46" t="str">
        <f>IF(従業員名簿!$B17="","",IF(従業員名簿!$K17="","",IF(従業員名簿!$K17&lt;&gt;"OK",従業員名簿!$K17,IF(従業員名簿!$Z17="","",従業員名簿!$Z17))))</f>
        <v/>
      </c>
    </row>
    <row r="20" spans="1:15" ht="18" customHeight="1" x14ac:dyDescent="0.15">
      <c r="A20" s="45" t="str">
        <f>IF(OR(従業員名簿!$B18="",従業員名簿!$B18=""),"",従業員名簿!$B18)</f>
        <v/>
      </c>
      <c r="B20" s="46" t="str">
        <f>IF(OR(従業員名簿!$B18="",従業員名簿!$C18=""),"",従業員名簿!$C18)</f>
        <v/>
      </c>
      <c r="C20" s="47" t="str">
        <f>IF(OR(従業員名簿!$B18="",従業員名簿!$M18=""),"",従業員名簿!$M18)</f>
        <v/>
      </c>
      <c r="D20" s="48" t="str">
        <f>IF(OR(従業員名簿!$B18="",従業員名簿!$P18=""),"",従業員名簿!$P18)</f>
        <v/>
      </c>
      <c r="E20" s="48" t="str">
        <f>IF(OR(従業員名簿!$B18="",従業員名簿!$J18=""),"",従業員名簿!$J18)</f>
        <v/>
      </c>
      <c r="F20" s="48" t="str">
        <f>IF(OR(従業員名簿!$B18="",従業員名簿!$Q18=""),"",従業員名簿!$Q18)</f>
        <v/>
      </c>
      <c r="G20" s="49" t="str">
        <f>IF(従業員名簿!$B18="","",IF(従業員名簿!$AE18="",0,従業員名簿!$AE18))</f>
        <v/>
      </c>
      <c r="H20" s="50" t="str">
        <f>IF(従業員名簿!$B18="","",IF(従業員名簿!$AF18="",0,従業員名簿!$AF18))</f>
        <v/>
      </c>
      <c r="I20" s="51" t="str">
        <f>IF(従業員名簿!$B18="","",IF(従業員名簿!$AG18="",0,従業員名簿!$AG18))</f>
        <v/>
      </c>
      <c r="J20" s="45" t="str">
        <f>IF(OR(従業員名簿!$B18="",従業員名簿!$M18=""),"",IF(従業員名簿!$T18&lt;0,"不足",IF(MOD(従業員名簿!$AH18+従業員名簿!$AI18,1)=0,TEXT(従業員名簿!$AH18+従業員名簿!$AI18,"0"),TEXT(従業員名簿!$AH18+従業員名簿!$AI18,"0.0"))&amp;"日"))</f>
        <v/>
      </c>
      <c r="K20" s="51" t="str">
        <f>IF(OR(従業員名簿!$B18="",従業員名簿!$AJ18=""),"",従業員名簿!$AJ18)</f>
        <v/>
      </c>
      <c r="L20" s="45" t="str">
        <f>IF(OR(従業員名簿!$B18="",従業員名簿!$V18=""),"",従業員名簿!$V18)</f>
        <v/>
      </c>
      <c r="M20" s="48" t="str">
        <f>IF(OR(従業員名簿!$B18="",従業員名簿!$W18=""),"",従業員名簿!$W18)</f>
        <v/>
      </c>
      <c r="N20" s="47" t="str">
        <f>IF(OR(従業員名簿!$B18="",従業員名簿!$Y18=""),"",IF(AND(従業員名簿!$V18="対象",従業員名簿!$W18&lt;5,従業員名簿!$Y18&lt;=設定!$C$9+90),"⚠ "&amp;TEXT(従業員名簿!$Y18,"ge.m.d"),従業員名簿!$Y18))</f>
        <v/>
      </c>
      <c r="O20" s="46" t="str">
        <f>IF(従業員名簿!$B18="","",IF(従業員名簿!$K18="","",IF(従業員名簿!$K18&lt;&gt;"OK",従業員名簿!$K18,IF(従業員名簿!$Z18="","",従業員名簿!$Z18))))</f>
        <v/>
      </c>
    </row>
    <row r="21" spans="1:15" ht="18" customHeight="1" x14ac:dyDescent="0.15">
      <c r="A21" s="45" t="str">
        <f>IF(OR(従業員名簿!$B19="",従業員名簿!$B19=""),"",従業員名簿!$B19)</f>
        <v/>
      </c>
      <c r="B21" s="46" t="str">
        <f>IF(OR(従業員名簿!$B19="",従業員名簿!$C19=""),"",従業員名簿!$C19)</f>
        <v/>
      </c>
      <c r="C21" s="47" t="str">
        <f>IF(OR(従業員名簿!$B19="",従業員名簿!$M19=""),"",従業員名簿!$M19)</f>
        <v/>
      </c>
      <c r="D21" s="48" t="str">
        <f>IF(OR(従業員名簿!$B19="",従業員名簿!$P19=""),"",従業員名簿!$P19)</f>
        <v/>
      </c>
      <c r="E21" s="48" t="str">
        <f>IF(OR(従業員名簿!$B19="",従業員名簿!$J19=""),"",従業員名簿!$J19)</f>
        <v/>
      </c>
      <c r="F21" s="48" t="str">
        <f>IF(OR(従業員名簿!$B19="",従業員名簿!$Q19=""),"",従業員名簿!$Q19)</f>
        <v/>
      </c>
      <c r="G21" s="49" t="str">
        <f>IF(従業員名簿!$B19="","",IF(従業員名簿!$AE19="",0,従業員名簿!$AE19))</f>
        <v/>
      </c>
      <c r="H21" s="50" t="str">
        <f>IF(従業員名簿!$B19="","",IF(従業員名簿!$AF19="",0,従業員名簿!$AF19))</f>
        <v/>
      </c>
      <c r="I21" s="51" t="str">
        <f>IF(従業員名簿!$B19="","",IF(従業員名簿!$AG19="",0,従業員名簿!$AG19))</f>
        <v/>
      </c>
      <c r="J21" s="45" t="str">
        <f>IF(OR(従業員名簿!$B19="",従業員名簿!$M19=""),"",IF(従業員名簿!$T19&lt;0,"不足",IF(MOD(従業員名簿!$AH19+従業員名簿!$AI19,1)=0,TEXT(従業員名簿!$AH19+従業員名簿!$AI19,"0"),TEXT(従業員名簿!$AH19+従業員名簿!$AI19,"0.0"))&amp;"日"))</f>
        <v/>
      </c>
      <c r="K21" s="51" t="str">
        <f>IF(OR(従業員名簿!$B19="",従業員名簿!$AJ19=""),"",従業員名簿!$AJ19)</f>
        <v/>
      </c>
      <c r="L21" s="45" t="str">
        <f>IF(OR(従業員名簿!$B19="",従業員名簿!$V19=""),"",従業員名簿!$V19)</f>
        <v/>
      </c>
      <c r="M21" s="48" t="str">
        <f>IF(OR(従業員名簿!$B19="",従業員名簿!$W19=""),"",従業員名簿!$W19)</f>
        <v/>
      </c>
      <c r="N21" s="47" t="str">
        <f>IF(OR(従業員名簿!$B19="",従業員名簿!$Y19=""),"",IF(AND(従業員名簿!$V19="対象",従業員名簿!$W19&lt;5,従業員名簿!$Y19&lt;=設定!$C$9+90),"⚠ "&amp;TEXT(従業員名簿!$Y19,"ge.m.d"),従業員名簿!$Y19))</f>
        <v/>
      </c>
      <c r="O21" s="46" t="str">
        <f>IF(従業員名簿!$B19="","",IF(従業員名簿!$K19="","",IF(従業員名簿!$K19&lt;&gt;"OK",従業員名簿!$K19,IF(従業員名簿!$Z19="","",従業員名簿!$Z19))))</f>
        <v/>
      </c>
    </row>
    <row r="22" spans="1:15" ht="18" customHeight="1" x14ac:dyDescent="0.15">
      <c r="A22" s="45" t="str">
        <f>IF(OR(従業員名簿!$B20="",従業員名簿!$B20=""),"",従業員名簿!$B20)</f>
        <v/>
      </c>
      <c r="B22" s="46" t="str">
        <f>IF(OR(従業員名簿!$B20="",従業員名簿!$C20=""),"",従業員名簿!$C20)</f>
        <v/>
      </c>
      <c r="C22" s="47" t="str">
        <f>IF(OR(従業員名簿!$B20="",従業員名簿!$M20=""),"",従業員名簿!$M20)</f>
        <v/>
      </c>
      <c r="D22" s="48" t="str">
        <f>IF(OR(従業員名簿!$B20="",従業員名簿!$P20=""),"",従業員名簿!$P20)</f>
        <v/>
      </c>
      <c r="E22" s="48" t="str">
        <f>IF(OR(従業員名簿!$B20="",従業員名簿!$J20=""),"",従業員名簿!$J20)</f>
        <v/>
      </c>
      <c r="F22" s="48" t="str">
        <f>IF(OR(従業員名簿!$B20="",従業員名簿!$Q20=""),"",従業員名簿!$Q20)</f>
        <v/>
      </c>
      <c r="G22" s="49" t="str">
        <f>IF(従業員名簿!$B20="","",IF(従業員名簿!$AE20="",0,従業員名簿!$AE20))</f>
        <v/>
      </c>
      <c r="H22" s="50" t="str">
        <f>IF(従業員名簿!$B20="","",IF(従業員名簿!$AF20="",0,従業員名簿!$AF20))</f>
        <v/>
      </c>
      <c r="I22" s="51" t="str">
        <f>IF(従業員名簿!$B20="","",IF(従業員名簿!$AG20="",0,従業員名簿!$AG20))</f>
        <v/>
      </c>
      <c r="J22" s="45" t="str">
        <f>IF(OR(従業員名簿!$B20="",従業員名簿!$M20=""),"",IF(従業員名簿!$T20&lt;0,"不足",IF(MOD(従業員名簿!$AH20+従業員名簿!$AI20,1)=0,TEXT(従業員名簿!$AH20+従業員名簿!$AI20,"0"),TEXT(従業員名簿!$AH20+従業員名簿!$AI20,"0.0"))&amp;"日"))</f>
        <v/>
      </c>
      <c r="K22" s="51" t="str">
        <f>IF(OR(従業員名簿!$B20="",従業員名簿!$AJ20=""),"",従業員名簿!$AJ20)</f>
        <v/>
      </c>
      <c r="L22" s="45" t="str">
        <f>IF(OR(従業員名簿!$B20="",従業員名簿!$V20=""),"",従業員名簿!$V20)</f>
        <v/>
      </c>
      <c r="M22" s="48" t="str">
        <f>IF(OR(従業員名簿!$B20="",従業員名簿!$W20=""),"",従業員名簿!$W20)</f>
        <v/>
      </c>
      <c r="N22" s="47" t="str">
        <f>IF(OR(従業員名簿!$B20="",従業員名簿!$Y20=""),"",IF(AND(従業員名簿!$V20="対象",従業員名簿!$W20&lt;5,従業員名簿!$Y20&lt;=設定!$C$9+90),"⚠ "&amp;TEXT(従業員名簿!$Y20,"ge.m.d"),従業員名簿!$Y20))</f>
        <v/>
      </c>
      <c r="O22" s="46" t="str">
        <f>IF(従業員名簿!$B20="","",IF(従業員名簿!$K20="","",IF(従業員名簿!$K20&lt;&gt;"OK",従業員名簿!$K20,IF(従業員名簿!$Z20="","",従業員名簿!$Z20))))</f>
        <v/>
      </c>
    </row>
    <row r="23" spans="1:15" ht="18" customHeight="1" x14ac:dyDescent="0.15">
      <c r="A23" s="45" t="str">
        <f>IF(OR(従業員名簿!$B21="",従業員名簿!$B21=""),"",従業員名簿!$B21)</f>
        <v/>
      </c>
      <c r="B23" s="46" t="str">
        <f>IF(OR(従業員名簿!$B21="",従業員名簿!$C21=""),"",従業員名簿!$C21)</f>
        <v/>
      </c>
      <c r="C23" s="47" t="str">
        <f>IF(OR(従業員名簿!$B21="",従業員名簿!$M21=""),"",従業員名簿!$M21)</f>
        <v/>
      </c>
      <c r="D23" s="48" t="str">
        <f>IF(OR(従業員名簿!$B21="",従業員名簿!$P21=""),"",従業員名簿!$P21)</f>
        <v/>
      </c>
      <c r="E23" s="48" t="str">
        <f>IF(OR(従業員名簿!$B21="",従業員名簿!$J21=""),"",従業員名簿!$J21)</f>
        <v/>
      </c>
      <c r="F23" s="48" t="str">
        <f>IF(OR(従業員名簿!$B21="",従業員名簿!$Q21=""),"",従業員名簿!$Q21)</f>
        <v/>
      </c>
      <c r="G23" s="49" t="str">
        <f>IF(従業員名簿!$B21="","",IF(従業員名簿!$AE21="",0,従業員名簿!$AE21))</f>
        <v/>
      </c>
      <c r="H23" s="50" t="str">
        <f>IF(従業員名簿!$B21="","",IF(従業員名簿!$AF21="",0,従業員名簿!$AF21))</f>
        <v/>
      </c>
      <c r="I23" s="51" t="str">
        <f>IF(従業員名簿!$B21="","",IF(従業員名簿!$AG21="",0,従業員名簿!$AG21))</f>
        <v/>
      </c>
      <c r="J23" s="45" t="str">
        <f>IF(OR(従業員名簿!$B21="",従業員名簿!$M21=""),"",IF(従業員名簿!$T21&lt;0,"不足",IF(MOD(従業員名簿!$AH21+従業員名簿!$AI21,1)=0,TEXT(従業員名簿!$AH21+従業員名簿!$AI21,"0"),TEXT(従業員名簿!$AH21+従業員名簿!$AI21,"0.0"))&amp;"日"))</f>
        <v/>
      </c>
      <c r="K23" s="51" t="str">
        <f>IF(OR(従業員名簿!$B21="",従業員名簿!$AJ21=""),"",従業員名簿!$AJ21)</f>
        <v/>
      </c>
      <c r="L23" s="45" t="str">
        <f>IF(OR(従業員名簿!$B21="",従業員名簿!$V21=""),"",従業員名簿!$V21)</f>
        <v/>
      </c>
      <c r="M23" s="48" t="str">
        <f>IF(OR(従業員名簿!$B21="",従業員名簿!$W21=""),"",従業員名簿!$W21)</f>
        <v/>
      </c>
      <c r="N23" s="47" t="str">
        <f>IF(OR(従業員名簿!$B21="",従業員名簿!$Y21=""),"",IF(AND(従業員名簿!$V21="対象",従業員名簿!$W21&lt;5,従業員名簿!$Y21&lt;=設定!$C$9+90),"⚠ "&amp;TEXT(従業員名簿!$Y21,"ge.m.d"),従業員名簿!$Y21))</f>
        <v/>
      </c>
      <c r="O23" s="46" t="str">
        <f>IF(従業員名簿!$B21="","",IF(従業員名簿!$K21="","",IF(従業員名簿!$K21&lt;&gt;"OK",従業員名簿!$K21,IF(従業員名簿!$Z21="","",従業員名簿!$Z21))))</f>
        <v/>
      </c>
    </row>
    <row r="24" spans="1:15" ht="18" customHeight="1" x14ac:dyDescent="0.15">
      <c r="A24" s="45" t="str">
        <f>IF(OR(従業員名簿!$B22="",従業員名簿!$B22=""),"",従業員名簿!$B22)</f>
        <v/>
      </c>
      <c r="B24" s="46" t="str">
        <f>IF(OR(従業員名簿!$B22="",従業員名簿!$C22=""),"",従業員名簿!$C22)</f>
        <v/>
      </c>
      <c r="C24" s="47" t="str">
        <f>IF(OR(従業員名簿!$B22="",従業員名簿!$M22=""),"",従業員名簿!$M22)</f>
        <v/>
      </c>
      <c r="D24" s="48" t="str">
        <f>IF(OR(従業員名簿!$B22="",従業員名簿!$P22=""),"",従業員名簿!$P22)</f>
        <v/>
      </c>
      <c r="E24" s="48" t="str">
        <f>IF(OR(従業員名簿!$B22="",従業員名簿!$J22=""),"",従業員名簿!$J22)</f>
        <v/>
      </c>
      <c r="F24" s="48" t="str">
        <f>IF(OR(従業員名簿!$B22="",従業員名簿!$Q22=""),"",従業員名簿!$Q22)</f>
        <v/>
      </c>
      <c r="G24" s="49" t="str">
        <f>IF(従業員名簿!$B22="","",IF(従業員名簿!$AE22="",0,従業員名簿!$AE22))</f>
        <v/>
      </c>
      <c r="H24" s="50" t="str">
        <f>IF(従業員名簿!$B22="","",IF(従業員名簿!$AF22="",0,従業員名簿!$AF22))</f>
        <v/>
      </c>
      <c r="I24" s="51" t="str">
        <f>IF(従業員名簿!$B22="","",IF(従業員名簿!$AG22="",0,従業員名簿!$AG22))</f>
        <v/>
      </c>
      <c r="J24" s="45" t="str">
        <f>IF(OR(従業員名簿!$B22="",従業員名簿!$M22=""),"",IF(従業員名簿!$T22&lt;0,"不足",IF(MOD(従業員名簿!$AH22+従業員名簿!$AI22,1)=0,TEXT(従業員名簿!$AH22+従業員名簿!$AI22,"0"),TEXT(従業員名簿!$AH22+従業員名簿!$AI22,"0.0"))&amp;"日"))</f>
        <v/>
      </c>
      <c r="K24" s="51" t="str">
        <f>IF(OR(従業員名簿!$B22="",従業員名簿!$AJ22=""),"",従業員名簿!$AJ22)</f>
        <v/>
      </c>
      <c r="L24" s="45" t="str">
        <f>IF(OR(従業員名簿!$B22="",従業員名簿!$V22=""),"",従業員名簿!$V22)</f>
        <v/>
      </c>
      <c r="M24" s="48" t="str">
        <f>IF(OR(従業員名簿!$B22="",従業員名簿!$W22=""),"",従業員名簿!$W22)</f>
        <v/>
      </c>
      <c r="N24" s="47" t="str">
        <f>IF(OR(従業員名簿!$B22="",従業員名簿!$Y22=""),"",IF(AND(従業員名簿!$V22="対象",従業員名簿!$W22&lt;5,従業員名簿!$Y22&lt;=設定!$C$9+90),"⚠ "&amp;TEXT(従業員名簿!$Y22,"ge.m.d"),従業員名簿!$Y22))</f>
        <v/>
      </c>
      <c r="O24" s="46" t="str">
        <f>IF(従業員名簿!$B22="","",IF(従業員名簿!$K22="","",IF(従業員名簿!$K22&lt;&gt;"OK",従業員名簿!$K22,IF(従業員名簿!$Z22="","",従業員名簿!$Z22))))</f>
        <v/>
      </c>
    </row>
    <row r="25" spans="1:15" ht="18" customHeight="1" x14ac:dyDescent="0.15">
      <c r="A25" s="45" t="str">
        <f>IF(OR(従業員名簿!$B23="",従業員名簿!$B23=""),"",従業員名簿!$B23)</f>
        <v/>
      </c>
      <c r="B25" s="46" t="str">
        <f>IF(OR(従業員名簿!$B23="",従業員名簿!$C23=""),"",従業員名簿!$C23)</f>
        <v/>
      </c>
      <c r="C25" s="47" t="str">
        <f>IF(OR(従業員名簿!$B23="",従業員名簿!$M23=""),"",従業員名簿!$M23)</f>
        <v/>
      </c>
      <c r="D25" s="48" t="str">
        <f>IF(OR(従業員名簿!$B23="",従業員名簿!$P23=""),"",従業員名簿!$P23)</f>
        <v/>
      </c>
      <c r="E25" s="48" t="str">
        <f>IF(OR(従業員名簿!$B23="",従業員名簿!$J23=""),"",従業員名簿!$J23)</f>
        <v/>
      </c>
      <c r="F25" s="48" t="str">
        <f>IF(OR(従業員名簿!$B23="",従業員名簿!$Q23=""),"",従業員名簿!$Q23)</f>
        <v/>
      </c>
      <c r="G25" s="49" t="str">
        <f>IF(従業員名簿!$B23="","",IF(従業員名簿!$AE23="",0,従業員名簿!$AE23))</f>
        <v/>
      </c>
      <c r="H25" s="50" t="str">
        <f>IF(従業員名簿!$B23="","",IF(従業員名簿!$AF23="",0,従業員名簿!$AF23))</f>
        <v/>
      </c>
      <c r="I25" s="51" t="str">
        <f>IF(従業員名簿!$B23="","",IF(従業員名簿!$AG23="",0,従業員名簿!$AG23))</f>
        <v/>
      </c>
      <c r="J25" s="45" t="str">
        <f>IF(OR(従業員名簿!$B23="",従業員名簿!$M23=""),"",IF(従業員名簿!$T23&lt;0,"不足",IF(MOD(従業員名簿!$AH23+従業員名簿!$AI23,1)=0,TEXT(従業員名簿!$AH23+従業員名簿!$AI23,"0"),TEXT(従業員名簿!$AH23+従業員名簿!$AI23,"0.0"))&amp;"日"))</f>
        <v/>
      </c>
      <c r="K25" s="51" t="str">
        <f>IF(OR(従業員名簿!$B23="",従業員名簿!$AJ23=""),"",従業員名簿!$AJ23)</f>
        <v/>
      </c>
      <c r="L25" s="45" t="str">
        <f>IF(OR(従業員名簿!$B23="",従業員名簿!$V23=""),"",従業員名簿!$V23)</f>
        <v/>
      </c>
      <c r="M25" s="48" t="str">
        <f>IF(OR(従業員名簿!$B23="",従業員名簿!$W23=""),"",従業員名簿!$W23)</f>
        <v/>
      </c>
      <c r="N25" s="47" t="str">
        <f>IF(OR(従業員名簿!$B23="",従業員名簿!$Y23=""),"",IF(AND(従業員名簿!$V23="対象",従業員名簿!$W23&lt;5,従業員名簿!$Y23&lt;=設定!$C$9+90),"⚠ "&amp;TEXT(従業員名簿!$Y23,"ge.m.d"),従業員名簿!$Y23))</f>
        <v/>
      </c>
      <c r="O25" s="46" t="str">
        <f>IF(従業員名簿!$B23="","",IF(従業員名簿!$K23="","",IF(従業員名簿!$K23&lt;&gt;"OK",従業員名簿!$K23,IF(従業員名簿!$Z23="","",従業員名簿!$Z23))))</f>
        <v/>
      </c>
    </row>
    <row r="26" spans="1:15" ht="18" customHeight="1" x14ac:dyDescent="0.15">
      <c r="A26" s="45" t="str">
        <f>IF(OR(従業員名簿!$B24="",従業員名簿!$B24=""),"",従業員名簿!$B24)</f>
        <v/>
      </c>
      <c r="B26" s="46" t="str">
        <f>IF(OR(従業員名簿!$B24="",従業員名簿!$C24=""),"",従業員名簿!$C24)</f>
        <v/>
      </c>
      <c r="C26" s="47" t="str">
        <f>IF(OR(従業員名簿!$B24="",従業員名簿!$M24=""),"",従業員名簿!$M24)</f>
        <v/>
      </c>
      <c r="D26" s="48" t="str">
        <f>IF(OR(従業員名簿!$B24="",従業員名簿!$P24=""),"",従業員名簿!$P24)</f>
        <v/>
      </c>
      <c r="E26" s="48" t="str">
        <f>IF(OR(従業員名簿!$B24="",従業員名簿!$J24=""),"",従業員名簿!$J24)</f>
        <v/>
      </c>
      <c r="F26" s="48" t="str">
        <f>IF(OR(従業員名簿!$B24="",従業員名簿!$Q24=""),"",従業員名簿!$Q24)</f>
        <v/>
      </c>
      <c r="G26" s="49" t="str">
        <f>IF(従業員名簿!$B24="","",IF(従業員名簿!$AE24="",0,従業員名簿!$AE24))</f>
        <v/>
      </c>
      <c r="H26" s="50" t="str">
        <f>IF(従業員名簿!$B24="","",IF(従業員名簿!$AF24="",0,従業員名簿!$AF24))</f>
        <v/>
      </c>
      <c r="I26" s="51" t="str">
        <f>IF(従業員名簿!$B24="","",IF(従業員名簿!$AG24="",0,従業員名簿!$AG24))</f>
        <v/>
      </c>
      <c r="J26" s="45" t="str">
        <f>IF(OR(従業員名簿!$B24="",従業員名簿!$M24=""),"",IF(従業員名簿!$T24&lt;0,"不足",IF(MOD(従業員名簿!$AH24+従業員名簿!$AI24,1)=0,TEXT(従業員名簿!$AH24+従業員名簿!$AI24,"0"),TEXT(従業員名簿!$AH24+従業員名簿!$AI24,"0.0"))&amp;"日"))</f>
        <v/>
      </c>
      <c r="K26" s="51" t="str">
        <f>IF(OR(従業員名簿!$B24="",従業員名簿!$AJ24=""),"",従業員名簿!$AJ24)</f>
        <v/>
      </c>
      <c r="L26" s="45" t="str">
        <f>IF(OR(従業員名簿!$B24="",従業員名簿!$V24=""),"",従業員名簿!$V24)</f>
        <v/>
      </c>
      <c r="M26" s="48" t="str">
        <f>IF(OR(従業員名簿!$B24="",従業員名簿!$W24=""),"",従業員名簿!$W24)</f>
        <v/>
      </c>
      <c r="N26" s="47" t="str">
        <f>IF(OR(従業員名簿!$B24="",従業員名簿!$Y24=""),"",IF(AND(従業員名簿!$V24="対象",従業員名簿!$W24&lt;5,従業員名簿!$Y24&lt;=設定!$C$9+90),"⚠ "&amp;TEXT(従業員名簿!$Y24,"ge.m.d"),従業員名簿!$Y24))</f>
        <v/>
      </c>
      <c r="O26" s="46" t="str">
        <f>IF(従業員名簿!$B24="","",IF(従業員名簿!$K24="","",IF(従業員名簿!$K24&lt;&gt;"OK",従業員名簿!$K24,IF(従業員名簿!$Z24="","",従業員名簿!$Z24))))</f>
        <v/>
      </c>
    </row>
    <row r="27" spans="1:15" ht="6" customHeight="1" x14ac:dyDescent="0.15">
      <c r="A27" s="2"/>
      <c r="B27" s="2"/>
      <c r="C27" s="2"/>
      <c r="D27" s="2"/>
      <c r="E27" s="2"/>
      <c r="F27" s="2"/>
      <c r="G27" s="2"/>
      <c r="H27" s="2"/>
      <c r="I27" s="2"/>
      <c r="J27" s="2"/>
      <c r="K27" s="2"/>
      <c r="L27" s="2"/>
      <c r="M27" s="2"/>
      <c r="N27" s="2"/>
      <c r="O27" s="2"/>
    </row>
    <row r="28" spans="1:15" ht="18" customHeight="1" x14ac:dyDescent="0.15">
      <c r="A28" s="79" t="s">
        <v>185</v>
      </c>
      <c r="B28" s="73"/>
      <c r="C28" s="73"/>
      <c r="D28" s="73"/>
      <c r="E28" s="73"/>
      <c r="F28" s="73"/>
      <c r="G28" s="73"/>
      <c r="H28" s="73"/>
      <c r="I28" s="73"/>
      <c r="J28" s="73"/>
      <c r="K28" s="73"/>
      <c r="L28" s="73"/>
      <c r="M28" s="73"/>
      <c r="N28" s="73"/>
      <c r="O28" s="73"/>
    </row>
    <row r="29" spans="1:15" ht="24" customHeight="1" x14ac:dyDescent="0.15">
      <c r="A29" s="79" t="s">
        <v>186</v>
      </c>
      <c r="B29" s="73"/>
      <c r="C29" s="73"/>
      <c r="D29" s="73"/>
      <c r="E29" s="73"/>
      <c r="F29" s="73"/>
      <c r="G29" s="73"/>
      <c r="H29" s="73"/>
      <c r="I29" s="73"/>
      <c r="J29" s="73"/>
      <c r="K29" s="73"/>
      <c r="L29" s="73"/>
      <c r="M29" s="73"/>
      <c r="N29" s="73"/>
      <c r="O29" s="73"/>
    </row>
    <row r="30" spans="1:15" ht="20.100000000000001" customHeight="1" x14ac:dyDescent="0.15">
      <c r="A30" s="79" t="s">
        <v>187</v>
      </c>
      <c r="B30" s="73"/>
      <c r="C30" s="73"/>
      <c r="D30" s="73"/>
      <c r="E30" s="73"/>
      <c r="F30" s="73"/>
      <c r="G30" s="73"/>
      <c r="H30" s="73"/>
      <c r="I30" s="73"/>
      <c r="J30" s="73"/>
      <c r="K30" s="73"/>
      <c r="L30" s="73"/>
      <c r="M30" s="73"/>
      <c r="N30" s="73"/>
      <c r="O30" s="73"/>
    </row>
    <row r="31" spans="1:15" ht="20.100000000000001" customHeight="1" x14ac:dyDescent="0.15">
      <c r="A31" s="79" t="s">
        <v>188</v>
      </c>
      <c r="B31" s="73"/>
      <c r="C31" s="73"/>
      <c r="D31" s="73"/>
      <c r="E31" s="73"/>
      <c r="F31" s="73"/>
      <c r="G31" s="73"/>
      <c r="H31" s="73"/>
      <c r="I31" s="73"/>
      <c r="J31" s="73"/>
      <c r="K31" s="73"/>
      <c r="L31" s="73"/>
      <c r="M31" s="73"/>
      <c r="N31" s="73"/>
      <c r="O31" s="73"/>
    </row>
    <row r="32" spans="1:15" ht="33.950000000000003" customHeight="1" x14ac:dyDescent="0.15">
      <c r="A32" s="79" t="s">
        <v>189</v>
      </c>
      <c r="B32" s="76"/>
      <c r="C32" s="76"/>
      <c r="D32" s="76"/>
      <c r="E32" s="76"/>
      <c r="F32" s="76"/>
      <c r="G32" s="76"/>
      <c r="H32" s="76"/>
      <c r="I32" s="76"/>
      <c r="J32" s="76"/>
      <c r="K32" s="76"/>
      <c r="L32" s="76"/>
      <c r="M32" s="76"/>
      <c r="N32" s="76"/>
      <c r="O32" s="76"/>
    </row>
  </sheetData>
  <sheetProtection sheet="1" formatCells="0" formatColumns="0" formatRows="0" insertRows="0" deleteRows="0" sort="0" autoFilter="0"/>
  <mergeCells count="9">
    <mergeCell ref="A29:O29"/>
    <mergeCell ref="A2:O2"/>
    <mergeCell ref="A28:O28"/>
    <mergeCell ref="A5:O5"/>
    <mergeCell ref="A32:O32"/>
    <mergeCell ref="A31:O31"/>
    <mergeCell ref="A4:O4"/>
    <mergeCell ref="A3:O3"/>
    <mergeCell ref="A30:O30"/>
  </mergeCells>
  <phoneticPr fontId="17"/>
  <conditionalFormatting sqref="N7:N26">
    <cfRule type="expression" dxfId="3" priority="3">
      <formula>LEFT($N7,1)="⚠"</formula>
    </cfRule>
  </conditionalFormatting>
  <conditionalFormatting sqref="O7:O26">
    <cfRule type="expression" dxfId="2" priority="2">
      <formula>OR(LEFT($O7,2)="あと",LEFT($O7,1)="⚠")</formula>
    </cfRule>
  </conditionalFormatting>
  <printOptions horizontalCentered="1"/>
  <pageMargins left="0.15" right="0.15" top="0.2" bottom="0.25" header="0.1" footer="0.12"/>
  <pageSetup paperSize="9" orientation="landscape"/>
  <headerFooter>
    <oddFooter>&amp;L年次有給休暇管理表&amp;Rページ &amp;P / &amp;N</oddFooter>
  </headerFooter>
  <extLst>
    <ext xmlns:x14="http://schemas.microsoft.com/office/spreadsheetml/2009/9/main" uri="{78C0D931-6437-407d-A8EE-F0AAD7539E65}">
      <x14:conditionalFormattings>
        <x14:conditionalFormatting xmlns:xm="http://schemas.microsoft.com/office/excel/2006/main">
          <x14:cfRule type="expression" priority="1" id="{00000000-000E-0000-0300-000001000000}">
            <xm:f>OR(COUNTIFS($L$7:$L$26,"対象",$M$7:$M$26,"&lt;5")&gt;0,COUNTIFS(従業員名簿!$B$5:$B$24,"&lt;&gt;",従業員名簿!$K$5:$K$24,"&lt;&gt;OK")&gt;0)</xm:f>
            <x14:dxf>
              <font>
                <b/>
                <sz val="11"/>
                <color rgb="FFA8564B"/>
                <name val="HG丸ｺﾞｼｯｸM-PRO"/>
              </font>
              <fill>
                <patternFill patternType="solid">
                  <fgColor rgb="FFFBE5DF"/>
                </patternFill>
              </fill>
              <border>
                <left style="medium">
                  <color rgb="FFA8564B"/>
                </left>
                <right style="medium">
                  <color rgb="FFA8564B"/>
                </right>
                <top style="medium">
                  <color rgb="FFA8564B"/>
                </top>
                <bottom style="medium">
                  <color rgb="FFA8564B"/>
                </bottom>
              </border>
            </x14:dxf>
          </x14:cfRule>
          <xm:sqref>A4:O4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04"/>
  <sheetViews>
    <sheetView showGridLines="0" zoomScaleNormal="100" workbookViewId="0">
      <pane ySplit="4" topLeftCell="A5" activePane="bottomLeft" state="frozen"/>
      <selection pane="bottomLeft" sqref="A1:I1"/>
    </sheetView>
  </sheetViews>
  <sheetFormatPr defaultColWidth="7.6328125" defaultRowHeight="13.5" x14ac:dyDescent="0.15"/>
  <cols>
    <col min="1" max="1" width="11.453125" style="1" customWidth="1"/>
    <col min="2" max="2" width="9.7265625" style="1" customWidth="1"/>
    <col min="3" max="3" width="12.36328125" style="1" customWidth="1"/>
    <col min="4" max="4" width="10.54296875" style="1" customWidth="1"/>
    <col min="5" max="5" width="8.81640625" style="1" customWidth="1"/>
    <col min="6" max="6" width="9.7265625" style="1" customWidth="1"/>
    <col min="7" max="7" width="10.54296875" style="1" customWidth="1"/>
    <col min="8" max="8" width="22.90625" style="1" customWidth="1"/>
    <col min="9" max="9" width="26.453125" style="1" customWidth="1"/>
    <col min="10" max="10" width="8.81640625" style="1" hidden="1" customWidth="1"/>
  </cols>
  <sheetData>
    <row r="1" spans="1:10" ht="20.100000000000001" customHeight="1" x14ac:dyDescent="0.15">
      <c r="A1" s="70" t="s">
        <v>91</v>
      </c>
      <c r="B1" s="71"/>
      <c r="C1" s="71"/>
      <c r="D1" s="71"/>
      <c r="E1" s="71"/>
      <c r="F1" s="71"/>
      <c r="G1" s="71"/>
      <c r="H1" s="71"/>
      <c r="I1" s="71"/>
      <c r="J1" s="2"/>
    </row>
    <row r="2" spans="1:10" ht="38.1" customHeight="1" x14ac:dyDescent="0.2">
      <c r="A2" s="19" t="s">
        <v>190</v>
      </c>
      <c r="B2" s="2"/>
      <c r="C2" s="2"/>
      <c r="D2" s="2"/>
      <c r="E2" s="77" t="s">
        <v>191</v>
      </c>
      <c r="F2" s="71"/>
      <c r="G2" s="71"/>
      <c r="H2" s="71"/>
      <c r="I2" s="71"/>
      <c r="J2" s="2"/>
    </row>
    <row r="3" spans="1:10" ht="15" customHeight="1" x14ac:dyDescent="0.15">
      <c r="A3" s="26" t="s">
        <v>192</v>
      </c>
      <c r="B3" s="2"/>
      <c r="C3" s="2"/>
      <c r="D3" s="2"/>
      <c r="E3" s="2"/>
      <c r="F3" s="2"/>
      <c r="G3" s="2"/>
      <c r="H3" s="2"/>
      <c r="I3" s="2"/>
      <c r="J3" s="2"/>
    </row>
    <row r="4" spans="1:10" ht="37.5" customHeight="1" x14ac:dyDescent="0.15">
      <c r="A4" s="27" t="s">
        <v>193</v>
      </c>
      <c r="B4" s="27" t="s">
        <v>119</v>
      </c>
      <c r="C4" s="28" t="s">
        <v>120</v>
      </c>
      <c r="D4" s="27" t="s">
        <v>194</v>
      </c>
      <c r="E4" s="27" t="s">
        <v>195</v>
      </c>
      <c r="F4" s="28" t="s">
        <v>196</v>
      </c>
      <c r="G4" s="28" t="s">
        <v>197</v>
      </c>
      <c r="H4" s="27" t="s">
        <v>198</v>
      </c>
      <c r="I4" s="28" t="s">
        <v>128</v>
      </c>
      <c r="J4" s="28" t="s">
        <v>199</v>
      </c>
    </row>
    <row r="5" spans="1:10" ht="18.75" customHeight="1" x14ac:dyDescent="0.15">
      <c r="A5" s="31">
        <v>46122</v>
      </c>
      <c r="B5" s="21" t="s">
        <v>156</v>
      </c>
      <c r="C5" s="34" t="str">
        <f>IF($B5="","",IFERROR(INDEX(従業員名簿!$C$5:$C$24,MATCH($B5,従業員名簿!$B$5:$B$24,0)),"－"))</f>
        <v>山田 太郎</v>
      </c>
      <c r="D5" s="21" t="s">
        <v>200</v>
      </c>
      <c r="E5" s="52"/>
      <c r="F5" s="37">
        <f>IF(OR($A5="",$B5=""),"",IF($D5="1日",1,IF($D5="半日",0.5,IF($D5="時間",IFERROR($E5/(INDEX(従業員名簿!$H$5:$H$24,MATCH($B5,従業員名簿!$B$5:$B$24,0))*24),0),0))))</f>
        <v>1</v>
      </c>
      <c r="G5" s="37">
        <f t="shared" ref="G5:G68" si="0">IF(OR($A5="",$B5=""),"",IF($D5="1日",1,IF($D5="半日",0.5,0)))</f>
        <v>1</v>
      </c>
      <c r="H5" s="53" t="s">
        <v>201</v>
      </c>
      <c r="I5" s="34" t="str">
        <f>IF(AND($A5="",$B5="",$D5=""),"",IF($A5="","⚠ 取得日を入れてください",IF($B5="","⚠ 社員番号を入れてください",IF(COUNTIF(従業員名簿!$B$5:$B$24,$B5)=0,"⚠ 名簿にない社員番号です",IF($D5="","⚠ 取得の単位を選んでください",IF(AND($D5="時間",設定!$C$11="なし"),"⚠ 設定が「時間単位年休なし」になっています",IF(AND($D5="時間",OR($E5="",$E5&lt;=0)),"⚠ 時間数を入れてください",IF(AND($D5&lt;&gt;"時間",$E5&lt;&gt;""),"⚠ 時間数は「時間」のときだけ入れます","OK"))))))))</f>
        <v>OK</v>
      </c>
      <c r="J5" s="35">
        <f ca="1">IF($A5="","",IF(AND($B5=年休管理簿!$H$4,$A5&gt;=年休管理簿!$C$7,$A5&lt;年休管理簿!$C$8),COUNTIFS($B$5:$B5,年休管理簿!$H$4,$A$5:$A5,"&gt;="&amp;年休管理簿!$C$7,$A$5:$A5,"&lt;"&amp;年休管理簿!$C$8),""))</f>
        <v>1</v>
      </c>
    </row>
    <row r="6" spans="1:10" ht="18.75" customHeight="1" x14ac:dyDescent="0.15">
      <c r="A6" s="31">
        <v>46144</v>
      </c>
      <c r="B6" s="21" t="s">
        <v>156</v>
      </c>
      <c r="C6" s="34" t="str">
        <f>IF($B6="","",IFERROR(INDEX(従業員名簿!$C$5:$C$24,MATCH($B6,従業員名簿!$B$5:$B$24,0)),"－"))</f>
        <v>山田 太郎</v>
      </c>
      <c r="D6" s="21" t="s">
        <v>202</v>
      </c>
      <c r="E6" s="52"/>
      <c r="F6" s="37">
        <f>IF(OR($A6="",$B6=""),"",IF($D6="1日",1,IF($D6="半日",0.5,IF($D6="時間",IFERROR($E6/(INDEX(従業員名簿!$H$5:$H$24,MATCH($B6,従業員名簿!$B$5:$B$24,0))*24),0),0))))</f>
        <v>0.5</v>
      </c>
      <c r="G6" s="37">
        <f t="shared" si="0"/>
        <v>0.5</v>
      </c>
      <c r="H6" s="53" t="s">
        <v>203</v>
      </c>
      <c r="I6" s="34" t="str">
        <f>IF(AND($A6="",$B6="",$D6=""),"",IF($A6="","⚠ 取得日を入れてください",IF($B6="","⚠ 社員番号を入れてください",IF(COUNTIF(従業員名簿!$B$5:$B$24,$B6)=0,"⚠ 名簿にない社員番号です",IF($D6="","⚠ 取得の単位を選んでください",IF(AND($D6="時間",設定!$C$11="なし"),"⚠ 設定が「時間単位年休なし」になっています",IF(AND($D6="時間",OR($E6="",$E6&lt;=0)),"⚠ 時間数を入れてください",IF(AND($D6&lt;&gt;"時間",$E6&lt;&gt;""),"⚠ 時間数は「時間」のときだけ入れます","OK"))))))))</f>
        <v>OK</v>
      </c>
      <c r="J6" s="35">
        <f ca="1">IF($A6="","",IF(AND($B6=年休管理簿!$H$4,$A6&gt;=年休管理簿!$C$7,$A6&lt;年休管理簿!$C$8),COUNTIFS($B$5:$B6,年休管理簿!$H$4,$A$5:$A6,"&gt;="&amp;年休管理簿!$C$7,$A$5:$A6,"&lt;"&amp;年休管理簿!$C$8),""))</f>
        <v>2</v>
      </c>
    </row>
    <row r="7" spans="1:10" ht="18.75" customHeight="1" x14ac:dyDescent="0.15">
      <c r="A7" s="31">
        <v>46193</v>
      </c>
      <c r="B7" s="21" t="s">
        <v>156</v>
      </c>
      <c r="C7" s="34" t="str">
        <f>IF($B7="","",IFERROR(INDEX(従業員名簿!$C$5:$C$24,MATCH($B7,従業員名簿!$B$5:$B$24,0)),"－"))</f>
        <v>山田 太郎</v>
      </c>
      <c r="D7" s="21" t="s">
        <v>204</v>
      </c>
      <c r="E7" s="52">
        <v>3</v>
      </c>
      <c r="F7" s="37">
        <f>IF(OR($A7="",$B7=""),"",IF($D7="1日",1,IF($D7="半日",0.5,IF($D7="時間",IFERROR($E7/(INDEX(従業員名簿!$H$5:$H$24,MATCH($B7,従業員名簿!$B$5:$B$24,0))*24),0),0))))</f>
        <v>0.375</v>
      </c>
      <c r="G7" s="37">
        <f t="shared" si="0"/>
        <v>0</v>
      </c>
      <c r="H7" s="53" t="s">
        <v>205</v>
      </c>
      <c r="I7" s="34" t="str">
        <f>IF(AND($A7="",$B7="",$D7=""),"",IF($A7="","⚠ 取得日を入れてください",IF($B7="","⚠ 社員番号を入れてください",IF(COUNTIF(従業員名簿!$B$5:$B$24,$B7)=0,"⚠ 名簿にない社員番号です",IF($D7="","⚠ 取得の単位を選んでください",IF(AND($D7="時間",設定!$C$11="なし"),"⚠ 設定が「時間単位年休なし」になっています",IF(AND($D7="時間",OR($E7="",$E7&lt;=0)),"⚠ 時間数を入れてください",IF(AND($D7&lt;&gt;"時間",$E7&lt;&gt;""),"⚠ 時間数は「時間」のときだけ入れます","OK"))))))))</f>
        <v>OK</v>
      </c>
      <c r="J7" s="35">
        <f ca="1">IF($A7="","",IF(AND($B7=年休管理簿!$H$4,$A7&gt;=年休管理簿!$C$7,$A7&lt;年休管理簿!$C$8),COUNTIFS($B$5:$B7,年休管理簿!$H$4,$A$5:$A7,"&gt;="&amp;年休管理簿!$C$7,$A$5:$A7,"&lt;"&amp;年休管理簿!$C$8),""))</f>
        <v>3</v>
      </c>
    </row>
    <row r="8" spans="1:10" ht="18.75" customHeight="1" x14ac:dyDescent="0.15">
      <c r="A8" s="31">
        <v>46218</v>
      </c>
      <c r="B8" s="21" t="s">
        <v>156</v>
      </c>
      <c r="C8" s="34" t="str">
        <f>IF($B8="","",IFERROR(INDEX(従業員名簿!$C$5:$C$24,MATCH($B8,従業員名簿!$B$5:$B$24,0)),"－"))</f>
        <v>山田 太郎</v>
      </c>
      <c r="D8" s="21" t="s">
        <v>200</v>
      </c>
      <c r="E8" s="52"/>
      <c r="F8" s="37">
        <f>IF(OR($A8="",$B8=""),"",IF($D8="1日",1,IF($D8="半日",0.5,IF($D8="時間",IFERROR($E8/(INDEX(従業員名簿!$H$5:$H$24,MATCH($B8,従業員名簿!$B$5:$B$24,0))*24),0),0))))</f>
        <v>1</v>
      </c>
      <c r="G8" s="37">
        <f t="shared" si="0"/>
        <v>1</v>
      </c>
      <c r="H8" s="53" t="s">
        <v>201</v>
      </c>
      <c r="I8" s="34" t="str">
        <f>IF(AND($A8="",$B8="",$D8=""),"",IF($A8="","⚠ 取得日を入れてください",IF($B8="","⚠ 社員番号を入れてください",IF(COUNTIF(従業員名簿!$B$5:$B$24,$B8)=0,"⚠ 名簿にない社員番号です",IF($D8="","⚠ 取得の単位を選んでください",IF(AND($D8="時間",設定!$C$11="なし"),"⚠ 設定が「時間単位年休なし」になっています",IF(AND($D8="時間",OR($E8="",$E8&lt;=0)),"⚠ 時間数を入れてください",IF(AND($D8&lt;&gt;"時間",$E8&lt;&gt;""),"⚠ 時間数は「時間」のときだけ入れます","OK"))))))))</f>
        <v>OK</v>
      </c>
      <c r="J8" s="35">
        <f ca="1">IF($A8="","",IF(AND($B8=年休管理簿!$H$4,$A8&gt;=年休管理簿!$C$7,$A8&lt;年休管理簿!$C$8),COUNTIFS($B$5:$B8,年休管理簿!$H$4,$A$5:$A8,"&gt;="&amp;年休管理簿!$C$7,$A$5:$A8,"&lt;"&amp;年休管理簿!$C$8),""))</f>
        <v>4</v>
      </c>
    </row>
    <row r="9" spans="1:10" ht="18.75" customHeight="1" x14ac:dyDescent="0.15">
      <c r="A9" s="31">
        <v>46237</v>
      </c>
      <c r="B9" s="21" t="s">
        <v>156</v>
      </c>
      <c r="C9" s="34" t="str">
        <f>IF($B9="","",IFERROR(INDEX(従業員名簿!$C$5:$C$24,MATCH($B9,従業員名簿!$B$5:$B$24,0)),"－"))</f>
        <v>山田 太郎</v>
      </c>
      <c r="D9" s="21" t="s">
        <v>200</v>
      </c>
      <c r="E9" s="52"/>
      <c r="F9" s="37">
        <f>IF(OR($A9="",$B9=""),"",IF($D9="1日",1,IF($D9="半日",0.5,IF($D9="時間",IFERROR($E9/(INDEX(従業員名簿!$H$5:$H$24,MATCH($B9,従業員名簿!$B$5:$B$24,0))*24),0),0))))</f>
        <v>1</v>
      </c>
      <c r="G9" s="37">
        <f t="shared" si="0"/>
        <v>1</v>
      </c>
      <c r="H9" s="53" t="s">
        <v>206</v>
      </c>
      <c r="I9" s="34" t="str">
        <f>IF(AND($A9="",$B9="",$D9=""),"",IF($A9="","⚠ 取得日を入れてください",IF($B9="","⚠ 社員番号を入れてください",IF(COUNTIF(従業員名簿!$B$5:$B$24,$B9)=0,"⚠ 名簿にない社員番号です",IF($D9="","⚠ 取得の単位を選んでください",IF(AND($D9="時間",設定!$C$11="なし"),"⚠ 設定が「時間単位年休なし」になっています",IF(AND($D9="時間",OR($E9="",$E9&lt;=0)),"⚠ 時間数を入れてください",IF(AND($D9&lt;&gt;"時間",$E9&lt;&gt;""),"⚠ 時間数は「時間」のときだけ入れます","OK"))))))))</f>
        <v>OK</v>
      </c>
      <c r="J9" s="35">
        <f ca="1">IF($A9="","",IF(AND($B9=年休管理簿!$H$4,$A9&gt;=年休管理簿!$C$7,$A9&lt;年休管理簿!$C$8),COUNTIFS($B$5:$B9,年休管理簿!$H$4,$A$5:$A9,"&gt;="&amp;年休管理簿!$C$7,$A$5:$A9,"&lt;"&amp;年休管理簿!$C$8),""))</f>
        <v>5</v>
      </c>
    </row>
    <row r="10" spans="1:10" ht="18.75" customHeight="1" x14ac:dyDescent="0.15">
      <c r="A10" s="31">
        <v>46162</v>
      </c>
      <c r="B10" s="21" t="s">
        <v>161</v>
      </c>
      <c r="C10" s="34" t="str">
        <f>IF($B10="","",IFERROR(INDEX(従業員名簿!$C$5:$C$24,MATCH($B10,従業員名簿!$B$5:$B$24,0)),"－"))</f>
        <v>鈴木 一郎</v>
      </c>
      <c r="D10" s="21" t="s">
        <v>200</v>
      </c>
      <c r="E10" s="52"/>
      <c r="F10" s="37">
        <f>IF(OR($A10="",$B10=""),"",IF($D10="1日",1,IF($D10="半日",0.5,IF($D10="時間",IFERROR($E10/(INDEX(従業員名簿!$H$5:$H$24,MATCH($B10,従業員名簿!$B$5:$B$24,0))*24),0),0))))</f>
        <v>1</v>
      </c>
      <c r="G10" s="37">
        <f t="shared" si="0"/>
        <v>1</v>
      </c>
      <c r="H10" s="53" t="s">
        <v>201</v>
      </c>
      <c r="I10" s="34" t="str">
        <f>IF(AND($A10="",$B10="",$D10=""),"",IF($A10="","⚠ 取得日を入れてください",IF($B10="","⚠ 社員番号を入れてください",IF(COUNTIF(従業員名簿!$B$5:$B$24,$B10)=0,"⚠ 名簿にない社員番号です",IF($D10="","⚠ 取得の単位を選んでください",IF(AND($D10="時間",設定!$C$11="なし"),"⚠ 設定が「時間単位年休なし」になっています",IF(AND($D10="時間",OR($E10="",$E10&lt;=0)),"⚠ 時間数を入れてください",IF(AND($D10&lt;&gt;"時間",$E10&lt;&gt;""),"⚠ 時間数は「時間」のときだけ入れます","OK"))))))))</f>
        <v>OK</v>
      </c>
      <c r="J10" s="35" t="str">
        <f ca="1">IF($A10="","",IF(AND($B10=年休管理簿!$H$4,$A10&gt;=年休管理簿!$C$7,$A10&lt;年休管理簿!$C$8),COUNTIFS($B$5:$B10,年休管理簿!$H$4,$A$5:$A10,"&gt;="&amp;年休管理簿!$C$7,$A$5:$A10,"&lt;"&amp;年休管理簿!$C$8),""))</f>
        <v/>
      </c>
    </row>
    <row r="11" spans="1:10" ht="18.75" customHeight="1" x14ac:dyDescent="0.15">
      <c r="A11" s="31"/>
      <c r="B11" s="21"/>
      <c r="C11" s="34" t="str">
        <f>IF($B11="","",IFERROR(INDEX(従業員名簿!$C$5:$C$24,MATCH($B11,従業員名簿!$B$5:$B$24,0)),"－"))</f>
        <v/>
      </c>
      <c r="D11" s="21"/>
      <c r="E11" s="52"/>
      <c r="F11" s="37" t="str">
        <f>IF(OR($A11="",$B11=""),"",IF($D11="1日",1,IF($D11="半日",0.5,IF($D11="時間",IFERROR($E11/(INDEX(従業員名簿!$H$5:$H$24,MATCH($B11,従業員名簿!$B$5:$B$24,0))*24),0),0))))</f>
        <v/>
      </c>
      <c r="G11" s="37" t="str">
        <f t="shared" si="0"/>
        <v/>
      </c>
      <c r="H11" s="53"/>
      <c r="I11" s="34" t="str">
        <f>IF(AND($A11="",$B11="",$D11=""),"",IF($A11="","⚠ 取得日を入れてください",IF($B11="","⚠ 社員番号を入れてください",IF(COUNTIF(従業員名簿!$B$5:$B$24,$B11)=0,"⚠ 名簿にない社員番号です",IF($D11="","⚠ 取得の単位を選んでください",IF(AND($D11="時間",設定!$C$11="なし"),"⚠ 設定が「時間単位年休なし」になっています",IF(AND($D11="時間",OR($E11="",$E11&lt;=0)),"⚠ 時間数を入れてください",IF(AND($D11&lt;&gt;"時間",$E11&lt;&gt;""),"⚠ 時間数は「時間」のときだけ入れます","OK"))))))))</f>
        <v/>
      </c>
      <c r="J11" s="35" t="str">
        <f>IF($A11="","",IF(AND($B11=年休管理簿!$H$4,$A11&gt;=年休管理簿!$C$7,$A11&lt;年休管理簿!$C$8),COUNTIFS($B$5:$B11,年休管理簿!$H$4,$A$5:$A11,"&gt;="&amp;年休管理簿!$C$7,$A$5:$A11,"&lt;"&amp;年休管理簿!$C$8),""))</f>
        <v/>
      </c>
    </row>
    <row r="12" spans="1:10" ht="18.75" customHeight="1" x14ac:dyDescent="0.15">
      <c r="A12" s="31"/>
      <c r="B12" s="21"/>
      <c r="C12" s="34" t="str">
        <f>IF($B12="","",IFERROR(INDEX(従業員名簿!$C$5:$C$24,MATCH($B12,従業員名簿!$B$5:$B$24,0)),"－"))</f>
        <v/>
      </c>
      <c r="D12" s="21"/>
      <c r="E12" s="52"/>
      <c r="F12" s="37" t="str">
        <f>IF(OR($A12="",$B12=""),"",IF($D12="1日",1,IF($D12="半日",0.5,IF($D12="時間",IFERROR($E12/(INDEX(従業員名簿!$H$5:$H$24,MATCH($B12,従業員名簿!$B$5:$B$24,0))*24),0),0))))</f>
        <v/>
      </c>
      <c r="G12" s="37" t="str">
        <f t="shared" si="0"/>
        <v/>
      </c>
      <c r="H12" s="53"/>
      <c r="I12" s="34" t="str">
        <f>IF(AND($A12="",$B12="",$D12=""),"",IF($A12="","⚠ 取得日を入れてください",IF($B12="","⚠ 社員番号を入れてください",IF(COUNTIF(従業員名簿!$B$5:$B$24,$B12)=0,"⚠ 名簿にない社員番号です",IF($D12="","⚠ 取得の単位を選んでください",IF(AND($D12="時間",設定!$C$11="なし"),"⚠ 設定が「時間単位年休なし」になっています",IF(AND($D12="時間",OR($E12="",$E12&lt;=0)),"⚠ 時間数を入れてください",IF(AND($D12&lt;&gt;"時間",$E12&lt;&gt;""),"⚠ 時間数は「時間」のときだけ入れます","OK"))))))))</f>
        <v/>
      </c>
      <c r="J12" s="35" t="str">
        <f>IF($A12="","",IF(AND($B12=年休管理簿!$H$4,$A12&gt;=年休管理簿!$C$7,$A12&lt;年休管理簿!$C$8),COUNTIFS($B$5:$B12,年休管理簿!$H$4,$A$5:$A12,"&gt;="&amp;年休管理簿!$C$7,$A$5:$A12,"&lt;"&amp;年休管理簿!$C$8),""))</f>
        <v/>
      </c>
    </row>
    <row r="13" spans="1:10" ht="18.75" customHeight="1" x14ac:dyDescent="0.15">
      <c r="A13" s="31"/>
      <c r="B13" s="21"/>
      <c r="C13" s="34" t="str">
        <f>IF($B13="","",IFERROR(INDEX(従業員名簿!$C$5:$C$24,MATCH($B13,従業員名簿!$B$5:$B$24,0)),"－"))</f>
        <v/>
      </c>
      <c r="D13" s="21"/>
      <c r="E13" s="52"/>
      <c r="F13" s="37" t="str">
        <f>IF(OR($A13="",$B13=""),"",IF($D13="1日",1,IF($D13="半日",0.5,IF($D13="時間",IFERROR($E13/(INDEX(従業員名簿!$H$5:$H$24,MATCH($B13,従業員名簿!$B$5:$B$24,0))*24),0),0))))</f>
        <v/>
      </c>
      <c r="G13" s="37" t="str">
        <f t="shared" si="0"/>
        <v/>
      </c>
      <c r="H13" s="53"/>
      <c r="I13" s="34" t="str">
        <f>IF(AND($A13="",$B13="",$D13=""),"",IF($A13="","⚠ 取得日を入れてください",IF($B13="","⚠ 社員番号を入れてください",IF(COUNTIF(従業員名簿!$B$5:$B$24,$B13)=0,"⚠ 名簿にない社員番号です",IF($D13="","⚠ 取得の単位を選んでください",IF(AND($D13="時間",設定!$C$11="なし"),"⚠ 設定が「時間単位年休なし」になっています",IF(AND($D13="時間",OR($E13="",$E13&lt;=0)),"⚠ 時間数を入れてください",IF(AND($D13&lt;&gt;"時間",$E13&lt;&gt;""),"⚠ 時間数は「時間」のときだけ入れます","OK"))))))))</f>
        <v/>
      </c>
      <c r="J13" s="35" t="str">
        <f>IF($A13="","",IF(AND($B13=年休管理簿!$H$4,$A13&gt;=年休管理簿!$C$7,$A13&lt;年休管理簿!$C$8),COUNTIFS($B$5:$B13,年休管理簿!$H$4,$A$5:$A13,"&gt;="&amp;年休管理簿!$C$7,$A$5:$A13,"&lt;"&amp;年休管理簿!$C$8),""))</f>
        <v/>
      </c>
    </row>
    <row r="14" spans="1:10" ht="18.75" customHeight="1" x14ac:dyDescent="0.15">
      <c r="A14" s="31"/>
      <c r="B14" s="21"/>
      <c r="C14" s="34" t="str">
        <f>IF($B14="","",IFERROR(INDEX(従業員名簿!$C$5:$C$24,MATCH($B14,従業員名簿!$B$5:$B$24,0)),"－"))</f>
        <v/>
      </c>
      <c r="D14" s="21"/>
      <c r="E14" s="52"/>
      <c r="F14" s="37" t="str">
        <f>IF(OR($A14="",$B14=""),"",IF($D14="1日",1,IF($D14="半日",0.5,IF($D14="時間",IFERROR($E14/(INDEX(従業員名簿!$H$5:$H$24,MATCH($B14,従業員名簿!$B$5:$B$24,0))*24),0),0))))</f>
        <v/>
      </c>
      <c r="G14" s="37" t="str">
        <f t="shared" si="0"/>
        <v/>
      </c>
      <c r="H14" s="53"/>
      <c r="I14" s="34" t="str">
        <f>IF(AND($A14="",$B14="",$D14=""),"",IF($A14="","⚠ 取得日を入れてください",IF($B14="","⚠ 社員番号を入れてください",IF(COUNTIF(従業員名簿!$B$5:$B$24,$B14)=0,"⚠ 名簿にない社員番号です",IF($D14="","⚠ 取得の単位を選んでください",IF(AND($D14="時間",設定!$C$11="なし"),"⚠ 設定が「時間単位年休なし」になっています",IF(AND($D14="時間",OR($E14="",$E14&lt;=0)),"⚠ 時間数を入れてください",IF(AND($D14&lt;&gt;"時間",$E14&lt;&gt;""),"⚠ 時間数は「時間」のときだけ入れます","OK"))))))))</f>
        <v/>
      </c>
      <c r="J14" s="35" t="str">
        <f>IF($A14="","",IF(AND($B14=年休管理簿!$H$4,$A14&gt;=年休管理簿!$C$7,$A14&lt;年休管理簿!$C$8),COUNTIFS($B$5:$B14,年休管理簿!$H$4,$A$5:$A14,"&gt;="&amp;年休管理簿!$C$7,$A$5:$A14,"&lt;"&amp;年休管理簿!$C$8),""))</f>
        <v/>
      </c>
    </row>
    <row r="15" spans="1:10" ht="18.75" customHeight="1" x14ac:dyDescent="0.15">
      <c r="A15" s="31"/>
      <c r="B15" s="21"/>
      <c r="C15" s="34" t="str">
        <f>IF($B15="","",IFERROR(INDEX(従業員名簿!$C$5:$C$24,MATCH($B15,従業員名簿!$B$5:$B$24,0)),"－"))</f>
        <v/>
      </c>
      <c r="D15" s="21"/>
      <c r="E15" s="52"/>
      <c r="F15" s="37" t="str">
        <f>IF(OR($A15="",$B15=""),"",IF($D15="1日",1,IF($D15="半日",0.5,IF($D15="時間",IFERROR($E15/(INDEX(従業員名簿!$H$5:$H$24,MATCH($B15,従業員名簿!$B$5:$B$24,0))*24),0),0))))</f>
        <v/>
      </c>
      <c r="G15" s="37" t="str">
        <f t="shared" si="0"/>
        <v/>
      </c>
      <c r="H15" s="53"/>
      <c r="I15" s="34" t="str">
        <f>IF(AND($A15="",$B15="",$D15=""),"",IF($A15="","⚠ 取得日を入れてください",IF($B15="","⚠ 社員番号を入れてください",IF(COUNTIF(従業員名簿!$B$5:$B$24,$B15)=0,"⚠ 名簿にない社員番号です",IF($D15="","⚠ 取得の単位を選んでください",IF(AND($D15="時間",設定!$C$11="なし"),"⚠ 設定が「時間単位年休なし」になっています",IF(AND($D15="時間",OR($E15="",$E15&lt;=0)),"⚠ 時間数を入れてください",IF(AND($D15&lt;&gt;"時間",$E15&lt;&gt;""),"⚠ 時間数は「時間」のときだけ入れます","OK"))))))))</f>
        <v/>
      </c>
      <c r="J15" s="35" t="str">
        <f>IF($A15="","",IF(AND($B15=年休管理簿!$H$4,$A15&gt;=年休管理簿!$C$7,$A15&lt;年休管理簿!$C$8),COUNTIFS($B$5:$B15,年休管理簿!$H$4,$A$5:$A15,"&gt;="&amp;年休管理簿!$C$7,$A$5:$A15,"&lt;"&amp;年休管理簿!$C$8),""))</f>
        <v/>
      </c>
    </row>
    <row r="16" spans="1:10" ht="18.75" customHeight="1" x14ac:dyDescent="0.15">
      <c r="A16" s="31"/>
      <c r="B16" s="21"/>
      <c r="C16" s="34" t="str">
        <f>IF($B16="","",IFERROR(INDEX(従業員名簿!$C$5:$C$24,MATCH($B16,従業員名簿!$B$5:$B$24,0)),"－"))</f>
        <v/>
      </c>
      <c r="D16" s="21"/>
      <c r="E16" s="52"/>
      <c r="F16" s="37" t="str">
        <f>IF(OR($A16="",$B16=""),"",IF($D16="1日",1,IF($D16="半日",0.5,IF($D16="時間",IFERROR($E16/(INDEX(従業員名簿!$H$5:$H$24,MATCH($B16,従業員名簿!$B$5:$B$24,0))*24),0),0))))</f>
        <v/>
      </c>
      <c r="G16" s="37" t="str">
        <f t="shared" si="0"/>
        <v/>
      </c>
      <c r="H16" s="53"/>
      <c r="I16" s="34" t="str">
        <f>IF(AND($A16="",$B16="",$D16=""),"",IF($A16="","⚠ 取得日を入れてください",IF($B16="","⚠ 社員番号を入れてください",IF(COUNTIF(従業員名簿!$B$5:$B$24,$B16)=0,"⚠ 名簿にない社員番号です",IF($D16="","⚠ 取得の単位を選んでください",IF(AND($D16="時間",設定!$C$11="なし"),"⚠ 設定が「時間単位年休なし」になっています",IF(AND($D16="時間",OR($E16="",$E16&lt;=0)),"⚠ 時間数を入れてください",IF(AND($D16&lt;&gt;"時間",$E16&lt;&gt;""),"⚠ 時間数は「時間」のときだけ入れます","OK"))))))))</f>
        <v/>
      </c>
      <c r="J16" s="35" t="str">
        <f>IF($A16="","",IF(AND($B16=年休管理簿!$H$4,$A16&gt;=年休管理簿!$C$7,$A16&lt;年休管理簿!$C$8),COUNTIFS($B$5:$B16,年休管理簿!$H$4,$A$5:$A16,"&gt;="&amp;年休管理簿!$C$7,$A$5:$A16,"&lt;"&amp;年休管理簿!$C$8),""))</f>
        <v/>
      </c>
    </row>
    <row r="17" spans="1:10" ht="18.75" customHeight="1" x14ac:dyDescent="0.15">
      <c r="A17" s="31"/>
      <c r="B17" s="21"/>
      <c r="C17" s="34" t="str">
        <f>IF($B17="","",IFERROR(INDEX(従業員名簿!$C$5:$C$24,MATCH($B17,従業員名簿!$B$5:$B$24,0)),"－"))</f>
        <v/>
      </c>
      <c r="D17" s="21"/>
      <c r="E17" s="52"/>
      <c r="F17" s="37" t="str">
        <f>IF(OR($A17="",$B17=""),"",IF($D17="1日",1,IF($D17="半日",0.5,IF($D17="時間",IFERROR($E17/(INDEX(従業員名簿!$H$5:$H$24,MATCH($B17,従業員名簿!$B$5:$B$24,0))*24),0),0))))</f>
        <v/>
      </c>
      <c r="G17" s="37" t="str">
        <f t="shared" si="0"/>
        <v/>
      </c>
      <c r="H17" s="53"/>
      <c r="I17" s="34" t="str">
        <f>IF(AND($A17="",$B17="",$D17=""),"",IF($A17="","⚠ 取得日を入れてください",IF($B17="","⚠ 社員番号を入れてください",IF(COUNTIF(従業員名簿!$B$5:$B$24,$B17)=0,"⚠ 名簿にない社員番号です",IF($D17="","⚠ 取得の単位を選んでください",IF(AND($D17="時間",設定!$C$11="なし"),"⚠ 設定が「時間単位年休なし」になっています",IF(AND($D17="時間",OR($E17="",$E17&lt;=0)),"⚠ 時間数を入れてください",IF(AND($D17&lt;&gt;"時間",$E17&lt;&gt;""),"⚠ 時間数は「時間」のときだけ入れます","OK"))))))))</f>
        <v/>
      </c>
      <c r="J17" s="35" t="str">
        <f>IF($A17="","",IF(AND($B17=年休管理簿!$H$4,$A17&gt;=年休管理簿!$C$7,$A17&lt;年休管理簿!$C$8),COUNTIFS($B$5:$B17,年休管理簿!$H$4,$A$5:$A17,"&gt;="&amp;年休管理簿!$C$7,$A$5:$A17,"&lt;"&amp;年休管理簿!$C$8),""))</f>
        <v/>
      </c>
    </row>
    <row r="18" spans="1:10" ht="18.75" customHeight="1" x14ac:dyDescent="0.15">
      <c r="A18" s="31"/>
      <c r="B18" s="21"/>
      <c r="C18" s="34" t="str">
        <f>IF($B18="","",IFERROR(INDEX(従業員名簿!$C$5:$C$24,MATCH($B18,従業員名簿!$B$5:$B$24,0)),"－"))</f>
        <v/>
      </c>
      <c r="D18" s="21"/>
      <c r="E18" s="52"/>
      <c r="F18" s="37" t="str">
        <f>IF(OR($A18="",$B18=""),"",IF($D18="1日",1,IF($D18="半日",0.5,IF($D18="時間",IFERROR($E18/(INDEX(従業員名簿!$H$5:$H$24,MATCH($B18,従業員名簿!$B$5:$B$24,0))*24),0),0))))</f>
        <v/>
      </c>
      <c r="G18" s="37" t="str">
        <f t="shared" si="0"/>
        <v/>
      </c>
      <c r="H18" s="53"/>
      <c r="I18" s="34" t="str">
        <f>IF(AND($A18="",$B18="",$D18=""),"",IF($A18="","⚠ 取得日を入れてください",IF($B18="","⚠ 社員番号を入れてください",IF(COUNTIF(従業員名簿!$B$5:$B$24,$B18)=0,"⚠ 名簿にない社員番号です",IF($D18="","⚠ 取得の単位を選んでください",IF(AND($D18="時間",設定!$C$11="なし"),"⚠ 設定が「時間単位年休なし」になっています",IF(AND($D18="時間",OR($E18="",$E18&lt;=0)),"⚠ 時間数を入れてください",IF(AND($D18&lt;&gt;"時間",$E18&lt;&gt;""),"⚠ 時間数は「時間」のときだけ入れます","OK"))))))))</f>
        <v/>
      </c>
      <c r="J18" s="35" t="str">
        <f>IF($A18="","",IF(AND($B18=年休管理簿!$H$4,$A18&gt;=年休管理簿!$C$7,$A18&lt;年休管理簿!$C$8),COUNTIFS($B$5:$B18,年休管理簿!$H$4,$A$5:$A18,"&gt;="&amp;年休管理簿!$C$7,$A$5:$A18,"&lt;"&amp;年休管理簿!$C$8),""))</f>
        <v/>
      </c>
    </row>
    <row r="19" spans="1:10" ht="18.75" customHeight="1" x14ac:dyDescent="0.15">
      <c r="A19" s="31"/>
      <c r="B19" s="21"/>
      <c r="C19" s="34" t="str">
        <f>IF($B19="","",IFERROR(INDEX(従業員名簿!$C$5:$C$24,MATCH($B19,従業員名簿!$B$5:$B$24,0)),"－"))</f>
        <v/>
      </c>
      <c r="D19" s="21"/>
      <c r="E19" s="52"/>
      <c r="F19" s="37" t="str">
        <f>IF(OR($A19="",$B19=""),"",IF($D19="1日",1,IF($D19="半日",0.5,IF($D19="時間",IFERROR($E19/(INDEX(従業員名簿!$H$5:$H$24,MATCH($B19,従業員名簿!$B$5:$B$24,0))*24),0),0))))</f>
        <v/>
      </c>
      <c r="G19" s="37" t="str">
        <f t="shared" si="0"/>
        <v/>
      </c>
      <c r="H19" s="53"/>
      <c r="I19" s="34" t="str">
        <f>IF(AND($A19="",$B19="",$D19=""),"",IF($A19="","⚠ 取得日を入れてください",IF($B19="","⚠ 社員番号を入れてください",IF(COUNTIF(従業員名簿!$B$5:$B$24,$B19)=0,"⚠ 名簿にない社員番号です",IF($D19="","⚠ 取得の単位を選んでください",IF(AND($D19="時間",設定!$C$11="なし"),"⚠ 設定が「時間単位年休なし」になっています",IF(AND($D19="時間",OR($E19="",$E19&lt;=0)),"⚠ 時間数を入れてください",IF(AND($D19&lt;&gt;"時間",$E19&lt;&gt;""),"⚠ 時間数は「時間」のときだけ入れます","OK"))))))))</f>
        <v/>
      </c>
      <c r="J19" s="35" t="str">
        <f>IF($A19="","",IF(AND($B19=年休管理簿!$H$4,$A19&gt;=年休管理簿!$C$7,$A19&lt;年休管理簿!$C$8),COUNTIFS($B$5:$B19,年休管理簿!$H$4,$A$5:$A19,"&gt;="&amp;年休管理簿!$C$7,$A$5:$A19,"&lt;"&amp;年休管理簿!$C$8),""))</f>
        <v/>
      </c>
    </row>
    <row r="20" spans="1:10" ht="18.75" customHeight="1" x14ac:dyDescent="0.15">
      <c r="A20" s="31"/>
      <c r="B20" s="21"/>
      <c r="C20" s="34" t="str">
        <f>IF($B20="","",IFERROR(INDEX(従業員名簿!$C$5:$C$24,MATCH($B20,従業員名簿!$B$5:$B$24,0)),"－"))</f>
        <v/>
      </c>
      <c r="D20" s="21"/>
      <c r="E20" s="52"/>
      <c r="F20" s="37" t="str">
        <f>IF(OR($A20="",$B20=""),"",IF($D20="1日",1,IF($D20="半日",0.5,IF($D20="時間",IFERROR($E20/(INDEX(従業員名簿!$H$5:$H$24,MATCH($B20,従業員名簿!$B$5:$B$24,0))*24),0),0))))</f>
        <v/>
      </c>
      <c r="G20" s="37" t="str">
        <f t="shared" si="0"/>
        <v/>
      </c>
      <c r="H20" s="53"/>
      <c r="I20" s="34" t="str">
        <f>IF(AND($A20="",$B20="",$D20=""),"",IF($A20="","⚠ 取得日を入れてください",IF($B20="","⚠ 社員番号を入れてください",IF(COUNTIF(従業員名簿!$B$5:$B$24,$B20)=0,"⚠ 名簿にない社員番号です",IF($D20="","⚠ 取得の単位を選んでください",IF(AND($D20="時間",設定!$C$11="なし"),"⚠ 設定が「時間単位年休なし」になっています",IF(AND($D20="時間",OR($E20="",$E20&lt;=0)),"⚠ 時間数を入れてください",IF(AND($D20&lt;&gt;"時間",$E20&lt;&gt;""),"⚠ 時間数は「時間」のときだけ入れます","OK"))))))))</f>
        <v/>
      </c>
      <c r="J20" s="35" t="str">
        <f>IF($A20="","",IF(AND($B20=年休管理簿!$H$4,$A20&gt;=年休管理簿!$C$7,$A20&lt;年休管理簿!$C$8),COUNTIFS($B$5:$B20,年休管理簿!$H$4,$A$5:$A20,"&gt;="&amp;年休管理簿!$C$7,$A$5:$A20,"&lt;"&amp;年休管理簿!$C$8),""))</f>
        <v/>
      </c>
    </row>
    <row r="21" spans="1:10" ht="18.75" customHeight="1" x14ac:dyDescent="0.15">
      <c r="A21" s="31"/>
      <c r="B21" s="21"/>
      <c r="C21" s="34" t="str">
        <f>IF($B21="","",IFERROR(INDEX(従業員名簿!$C$5:$C$24,MATCH($B21,従業員名簿!$B$5:$B$24,0)),"－"))</f>
        <v/>
      </c>
      <c r="D21" s="21"/>
      <c r="E21" s="52"/>
      <c r="F21" s="37" t="str">
        <f>IF(OR($A21="",$B21=""),"",IF($D21="1日",1,IF($D21="半日",0.5,IF($D21="時間",IFERROR($E21/(INDEX(従業員名簿!$H$5:$H$24,MATCH($B21,従業員名簿!$B$5:$B$24,0))*24),0),0))))</f>
        <v/>
      </c>
      <c r="G21" s="37" t="str">
        <f t="shared" si="0"/>
        <v/>
      </c>
      <c r="H21" s="53"/>
      <c r="I21" s="34" t="str">
        <f>IF(AND($A21="",$B21="",$D21=""),"",IF($A21="","⚠ 取得日を入れてください",IF($B21="","⚠ 社員番号を入れてください",IF(COUNTIF(従業員名簿!$B$5:$B$24,$B21)=0,"⚠ 名簿にない社員番号です",IF($D21="","⚠ 取得の単位を選んでください",IF(AND($D21="時間",設定!$C$11="なし"),"⚠ 設定が「時間単位年休なし」になっています",IF(AND($D21="時間",OR($E21="",$E21&lt;=0)),"⚠ 時間数を入れてください",IF(AND($D21&lt;&gt;"時間",$E21&lt;&gt;""),"⚠ 時間数は「時間」のときだけ入れます","OK"))))))))</f>
        <v/>
      </c>
      <c r="J21" s="35" t="str">
        <f>IF($A21="","",IF(AND($B21=年休管理簿!$H$4,$A21&gt;=年休管理簿!$C$7,$A21&lt;年休管理簿!$C$8),COUNTIFS($B$5:$B21,年休管理簿!$H$4,$A$5:$A21,"&gt;="&amp;年休管理簿!$C$7,$A$5:$A21,"&lt;"&amp;年休管理簿!$C$8),""))</f>
        <v/>
      </c>
    </row>
    <row r="22" spans="1:10" ht="18.75" customHeight="1" x14ac:dyDescent="0.15">
      <c r="A22" s="31"/>
      <c r="B22" s="21"/>
      <c r="C22" s="34" t="str">
        <f>IF($B22="","",IFERROR(INDEX(従業員名簿!$C$5:$C$24,MATCH($B22,従業員名簿!$B$5:$B$24,0)),"－"))</f>
        <v/>
      </c>
      <c r="D22" s="21"/>
      <c r="E22" s="52"/>
      <c r="F22" s="37" t="str">
        <f>IF(OR($A22="",$B22=""),"",IF($D22="1日",1,IF($D22="半日",0.5,IF($D22="時間",IFERROR($E22/(INDEX(従業員名簿!$H$5:$H$24,MATCH($B22,従業員名簿!$B$5:$B$24,0))*24),0),0))))</f>
        <v/>
      </c>
      <c r="G22" s="37" t="str">
        <f t="shared" si="0"/>
        <v/>
      </c>
      <c r="H22" s="53"/>
      <c r="I22" s="34" t="str">
        <f>IF(AND($A22="",$B22="",$D22=""),"",IF($A22="","⚠ 取得日を入れてください",IF($B22="","⚠ 社員番号を入れてください",IF(COUNTIF(従業員名簿!$B$5:$B$24,$B22)=0,"⚠ 名簿にない社員番号です",IF($D22="","⚠ 取得の単位を選んでください",IF(AND($D22="時間",設定!$C$11="なし"),"⚠ 設定が「時間単位年休なし」になっています",IF(AND($D22="時間",OR($E22="",$E22&lt;=0)),"⚠ 時間数を入れてください",IF(AND($D22&lt;&gt;"時間",$E22&lt;&gt;""),"⚠ 時間数は「時間」のときだけ入れます","OK"))))))))</f>
        <v/>
      </c>
      <c r="J22" s="35" t="str">
        <f>IF($A22="","",IF(AND($B22=年休管理簿!$H$4,$A22&gt;=年休管理簿!$C$7,$A22&lt;年休管理簿!$C$8),COUNTIFS($B$5:$B22,年休管理簿!$H$4,$A$5:$A22,"&gt;="&amp;年休管理簿!$C$7,$A$5:$A22,"&lt;"&amp;年休管理簿!$C$8),""))</f>
        <v/>
      </c>
    </row>
    <row r="23" spans="1:10" ht="18.75" customHeight="1" x14ac:dyDescent="0.15">
      <c r="A23" s="31"/>
      <c r="B23" s="21"/>
      <c r="C23" s="34" t="str">
        <f>IF($B23="","",IFERROR(INDEX(従業員名簿!$C$5:$C$24,MATCH($B23,従業員名簿!$B$5:$B$24,0)),"－"))</f>
        <v/>
      </c>
      <c r="D23" s="21"/>
      <c r="E23" s="52"/>
      <c r="F23" s="37" t="str">
        <f>IF(OR($A23="",$B23=""),"",IF($D23="1日",1,IF($D23="半日",0.5,IF($D23="時間",IFERROR($E23/(INDEX(従業員名簿!$H$5:$H$24,MATCH($B23,従業員名簿!$B$5:$B$24,0))*24),0),0))))</f>
        <v/>
      </c>
      <c r="G23" s="37" t="str">
        <f t="shared" si="0"/>
        <v/>
      </c>
      <c r="H23" s="53"/>
      <c r="I23" s="34" t="str">
        <f>IF(AND($A23="",$B23="",$D23=""),"",IF($A23="","⚠ 取得日を入れてください",IF($B23="","⚠ 社員番号を入れてください",IF(COUNTIF(従業員名簿!$B$5:$B$24,$B23)=0,"⚠ 名簿にない社員番号です",IF($D23="","⚠ 取得の単位を選んでください",IF(AND($D23="時間",設定!$C$11="なし"),"⚠ 設定が「時間単位年休なし」になっています",IF(AND($D23="時間",OR($E23="",$E23&lt;=0)),"⚠ 時間数を入れてください",IF(AND($D23&lt;&gt;"時間",$E23&lt;&gt;""),"⚠ 時間数は「時間」のときだけ入れます","OK"))))))))</f>
        <v/>
      </c>
      <c r="J23" s="35" t="str">
        <f>IF($A23="","",IF(AND($B23=年休管理簿!$H$4,$A23&gt;=年休管理簿!$C$7,$A23&lt;年休管理簿!$C$8),COUNTIFS($B$5:$B23,年休管理簿!$H$4,$A$5:$A23,"&gt;="&amp;年休管理簿!$C$7,$A$5:$A23,"&lt;"&amp;年休管理簿!$C$8),""))</f>
        <v/>
      </c>
    </row>
    <row r="24" spans="1:10" ht="18.75" customHeight="1" x14ac:dyDescent="0.15">
      <c r="A24" s="31"/>
      <c r="B24" s="21"/>
      <c r="C24" s="34" t="str">
        <f>IF($B24="","",IFERROR(INDEX(従業員名簿!$C$5:$C$24,MATCH($B24,従業員名簿!$B$5:$B$24,0)),"－"))</f>
        <v/>
      </c>
      <c r="D24" s="21"/>
      <c r="E24" s="52"/>
      <c r="F24" s="37" t="str">
        <f>IF(OR($A24="",$B24=""),"",IF($D24="1日",1,IF($D24="半日",0.5,IF($D24="時間",IFERROR($E24/(INDEX(従業員名簿!$H$5:$H$24,MATCH($B24,従業員名簿!$B$5:$B$24,0))*24),0),0))))</f>
        <v/>
      </c>
      <c r="G24" s="37" t="str">
        <f t="shared" si="0"/>
        <v/>
      </c>
      <c r="H24" s="53"/>
      <c r="I24" s="34" t="str">
        <f>IF(AND($A24="",$B24="",$D24=""),"",IF($A24="","⚠ 取得日を入れてください",IF($B24="","⚠ 社員番号を入れてください",IF(COUNTIF(従業員名簿!$B$5:$B$24,$B24)=0,"⚠ 名簿にない社員番号です",IF($D24="","⚠ 取得の単位を選んでください",IF(AND($D24="時間",設定!$C$11="なし"),"⚠ 設定が「時間単位年休なし」になっています",IF(AND($D24="時間",OR($E24="",$E24&lt;=0)),"⚠ 時間数を入れてください",IF(AND($D24&lt;&gt;"時間",$E24&lt;&gt;""),"⚠ 時間数は「時間」のときだけ入れます","OK"))))))))</f>
        <v/>
      </c>
      <c r="J24" s="35" t="str">
        <f>IF($A24="","",IF(AND($B24=年休管理簿!$H$4,$A24&gt;=年休管理簿!$C$7,$A24&lt;年休管理簿!$C$8),COUNTIFS($B$5:$B24,年休管理簿!$H$4,$A$5:$A24,"&gt;="&amp;年休管理簿!$C$7,$A$5:$A24,"&lt;"&amp;年休管理簿!$C$8),""))</f>
        <v/>
      </c>
    </row>
    <row r="25" spans="1:10" ht="18.75" customHeight="1" x14ac:dyDescent="0.15">
      <c r="A25" s="31"/>
      <c r="B25" s="21"/>
      <c r="C25" s="34" t="str">
        <f>IF($B25="","",IFERROR(INDEX(従業員名簿!$C$5:$C$24,MATCH($B25,従業員名簿!$B$5:$B$24,0)),"－"))</f>
        <v/>
      </c>
      <c r="D25" s="21"/>
      <c r="E25" s="52"/>
      <c r="F25" s="37" t="str">
        <f>IF(OR($A25="",$B25=""),"",IF($D25="1日",1,IF($D25="半日",0.5,IF($D25="時間",IFERROR($E25/(INDEX(従業員名簿!$H$5:$H$24,MATCH($B25,従業員名簿!$B$5:$B$24,0))*24),0),0))))</f>
        <v/>
      </c>
      <c r="G25" s="37" t="str">
        <f t="shared" si="0"/>
        <v/>
      </c>
      <c r="H25" s="53"/>
      <c r="I25" s="34" t="str">
        <f>IF(AND($A25="",$B25="",$D25=""),"",IF($A25="","⚠ 取得日を入れてください",IF($B25="","⚠ 社員番号を入れてください",IF(COUNTIF(従業員名簿!$B$5:$B$24,$B25)=0,"⚠ 名簿にない社員番号です",IF($D25="","⚠ 取得の単位を選んでください",IF(AND($D25="時間",設定!$C$11="なし"),"⚠ 設定が「時間単位年休なし」になっています",IF(AND($D25="時間",OR($E25="",$E25&lt;=0)),"⚠ 時間数を入れてください",IF(AND($D25&lt;&gt;"時間",$E25&lt;&gt;""),"⚠ 時間数は「時間」のときだけ入れます","OK"))))))))</f>
        <v/>
      </c>
      <c r="J25" s="35" t="str">
        <f>IF($A25="","",IF(AND($B25=年休管理簿!$H$4,$A25&gt;=年休管理簿!$C$7,$A25&lt;年休管理簿!$C$8),COUNTIFS($B$5:$B25,年休管理簿!$H$4,$A$5:$A25,"&gt;="&amp;年休管理簿!$C$7,$A$5:$A25,"&lt;"&amp;年休管理簿!$C$8),""))</f>
        <v/>
      </c>
    </row>
    <row r="26" spans="1:10" ht="18.75" customHeight="1" x14ac:dyDescent="0.15">
      <c r="A26" s="31"/>
      <c r="B26" s="21"/>
      <c r="C26" s="34" t="str">
        <f>IF($B26="","",IFERROR(INDEX(従業員名簿!$C$5:$C$24,MATCH($B26,従業員名簿!$B$5:$B$24,0)),"－"))</f>
        <v/>
      </c>
      <c r="D26" s="21"/>
      <c r="E26" s="52"/>
      <c r="F26" s="37" t="str">
        <f>IF(OR($A26="",$B26=""),"",IF($D26="1日",1,IF($D26="半日",0.5,IF($D26="時間",IFERROR($E26/(INDEX(従業員名簿!$H$5:$H$24,MATCH($B26,従業員名簿!$B$5:$B$24,0))*24),0),0))))</f>
        <v/>
      </c>
      <c r="G26" s="37" t="str">
        <f t="shared" si="0"/>
        <v/>
      </c>
      <c r="H26" s="53"/>
      <c r="I26" s="34" t="str">
        <f>IF(AND($A26="",$B26="",$D26=""),"",IF($A26="","⚠ 取得日を入れてください",IF($B26="","⚠ 社員番号を入れてください",IF(COUNTIF(従業員名簿!$B$5:$B$24,$B26)=0,"⚠ 名簿にない社員番号です",IF($D26="","⚠ 取得の単位を選んでください",IF(AND($D26="時間",設定!$C$11="なし"),"⚠ 設定が「時間単位年休なし」になっています",IF(AND($D26="時間",OR($E26="",$E26&lt;=0)),"⚠ 時間数を入れてください",IF(AND($D26&lt;&gt;"時間",$E26&lt;&gt;""),"⚠ 時間数は「時間」のときだけ入れます","OK"))))))))</f>
        <v/>
      </c>
      <c r="J26" s="35" t="str">
        <f>IF($A26="","",IF(AND($B26=年休管理簿!$H$4,$A26&gt;=年休管理簿!$C$7,$A26&lt;年休管理簿!$C$8),COUNTIFS($B$5:$B26,年休管理簿!$H$4,$A$5:$A26,"&gt;="&amp;年休管理簿!$C$7,$A$5:$A26,"&lt;"&amp;年休管理簿!$C$8),""))</f>
        <v/>
      </c>
    </row>
    <row r="27" spans="1:10" ht="18.75" customHeight="1" x14ac:dyDescent="0.15">
      <c r="A27" s="31"/>
      <c r="B27" s="21"/>
      <c r="C27" s="34" t="str">
        <f>IF($B27="","",IFERROR(INDEX(従業員名簿!$C$5:$C$24,MATCH($B27,従業員名簿!$B$5:$B$24,0)),"－"))</f>
        <v/>
      </c>
      <c r="D27" s="21"/>
      <c r="E27" s="52"/>
      <c r="F27" s="37" t="str">
        <f>IF(OR($A27="",$B27=""),"",IF($D27="1日",1,IF($D27="半日",0.5,IF($D27="時間",IFERROR($E27/(INDEX(従業員名簿!$H$5:$H$24,MATCH($B27,従業員名簿!$B$5:$B$24,0))*24),0),0))))</f>
        <v/>
      </c>
      <c r="G27" s="37" t="str">
        <f t="shared" si="0"/>
        <v/>
      </c>
      <c r="H27" s="53"/>
      <c r="I27" s="34" t="str">
        <f>IF(AND($A27="",$B27="",$D27=""),"",IF($A27="","⚠ 取得日を入れてください",IF($B27="","⚠ 社員番号を入れてください",IF(COUNTIF(従業員名簿!$B$5:$B$24,$B27)=0,"⚠ 名簿にない社員番号です",IF($D27="","⚠ 取得の単位を選んでください",IF(AND($D27="時間",設定!$C$11="なし"),"⚠ 設定が「時間単位年休なし」になっています",IF(AND($D27="時間",OR($E27="",$E27&lt;=0)),"⚠ 時間数を入れてください",IF(AND($D27&lt;&gt;"時間",$E27&lt;&gt;""),"⚠ 時間数は「時間」のときだけ入れます","OK"))))))))</f>
        <v/>
      </c>
      <c r="J27" s="35" t="str">
        <f>IF($A27="","",IF(AND($B27=年休管理簿!$H$4,$A27&gt;=年休管理簿!$C$7,$A27&lt;年休管理簿!$C$8),COUNTIFS($B$5:$B27,年休管理簿!$H$4,$A$5:$A27,"&gt;="&amp;年休管理簿!$C$7,$A$5:$A27,"&lt;"&amp;年休管理簿!$C$8),""))</f>
        <v/>
      </c>
    </row>
    <row r="28" spans="1:10" ht="18.75" customHeight="1" x14ac:dyDescent="0.15">
      <c r="A28" s="31"/>
      <c r="B28" s="21"/>
      <c r="C28" s="34" t="str">
        <f>IF($B28="","",IFERROR(INDEX(従業員名簿!$C$5:$C$24,MATCH($B28,従業員名簿!$B$5:$B$24,0)),"－"))</f>
        <v/>
      </c>
      <c r="D28" s="21"/>
      <c r="E28" s="52"/>
      <c r="F28" s="37" t="str">
        <f>IF(OR($A28="",$B28=""),"",IF($D28="1日",1,IF($D28="半日",0.5,IF($D28="時間",IFERROR($E28/(INDEX(従業員名簿!$H$5:$H$24,MATCH($B28,従業員名簿!$B$5:$B$24,0))*24),0),0))))</f>
        <v/>
      </c>
      <c r="G28" s="37" t="str">
        <f t="shared" si="0"/>
        <v/>
      </c>
      <c r="H28" s="53"/>
      <c r="I28" s="34" t="str">
        <f>IF(AND($A28="",$B28="",$D28=""),"",IF($A28="","⚠ 取得日を入れてください",IF($B28="","⚠ 社員番号を入れてください",IF(COUNTIF(従業員名簿!$B$5:$B$24,$B28)=0,"⚠ 名簿にない社員番号です",IF($D28="","⚠ 取得の単位を選んでください",IF(AND($D28="時間",設定!$C$11="なし"),"⚠ 設定が「時間単位年休なし」になっています",IF(AND($D28="時間",OR($E28="",$E28&lt;=0)),"⚠ 時間数を入れてください",IF(AND($D28&lt;&gt;"時間",$E28&lt;&gt;""),"⚠ 時間数は「時間」のときだけ入れます","OK"))))))))</f>
        <v/>
      </c>
      <c r="J28" s="35" t="str">
        <f>IF($A28="","",IF(AND($B28=年休管理簿!$H$4,$A28&gt;=年休管理簿!$C$7,$A28&lt;年休管理簿!$C$8),COUNTIFS($B$5:$B28,年休管理簿!$H$4,$A$5:$A28,"&gt;="&amp;年休管理簿!$C$7,$A$5:$A28,"&lt;"&amp;年休管理簿!$C$8),""))</f>
        <v/>
      </c>
    </row>
    <row r="29" spans="1:10" ht="18.75" customHeight="1" x14ac:dyDescent="0.15">
      <c r="A29" s="31"/>
      <c r="B29" s="21"/>
      <c r="C29" s="34" t="str">
        <f>IF($B29="","",IFERROR(INDEX(従業員名簿!$C$5:$C$24,MATCH($B29,従業員名簿!$B$5:$B$24,0)),"－"))</f>
        <v/>
      </c>
      <c r="D29" s="21"/>
      <c r="E29" s="52"/>
      <c r="F29" s="37" t="str">
        <f>IF(OR($A29="",$B29=""),"",IF($D29="1日",1,IF($D29="半日",0.5,IF($D29="時間",IFERROR($E29/(INDEX(従業員名簿!$H$5:$H$24,MATCH($B29,従業員名簿!$B$5:$B$24,0))*24),0),0))))</f>
        <v/>
      </c>
      <c r="G29" s="37" t="str">
        <f t="shared" si="0"/>
        <v/>
      </c>
      <c r="H29" s="53"/>
      <c r="I29" s="34" t="str">
        <f>IF(AND($A29="",$B29="",$D29=""),"",IF($A29="","⚠ 取得日を入れてください",IF($B29="","⚠ 社員番号を入れてください",IF(COUNTIF(従業員名簿!$B$5:$B$24,$B29)=0,"⚠ 名簿にない社員番号です",IF($D29="","⚠ 取得の単位を選んでください",IF(AND($D29="時間",設定!$C$11="なし"),"⚠ 設定が「時間単位年休なし」になっています",IF(AND($D29="時間",OR($E29="",$E29&lt;=0)),"⚠ 時間数を入れてください",IF(AND($D29&lt;&gt;"時間",$E29&lt;&gt;""),"⚠ 時間数は「時間」のときだけ入れます","OK"))))))))</f>
        <v/>
      </c>
      <c r="J29" s="35" t="str">
        <f>IF($A29="","",IF(AND($B29=年休管理簿!$H$4,$A29&gt;=年休管理簿!$C$7,$A29&lt;年休管理簿!$C$8),COUNTIFS($B$5:$B29,年休管理簿!$H$4,$A$5:$A29,"&gt;="&amp;年休管理簿!$C$7,$A$5:$A29,"&lt;"&amp;年休管理簿!$C$8),""))</f>
        <v/>
      </c>
    </row>
    <row r="30" spans="1:10" ht="18.75" customHeight="1" x14ac:dyDescent="0.15">
      <c r="A30" s="31"/>
      <c r="B30" s="21"/>
      <c r="C30" s="34" t="str">
        <f>IF($B30="","",IFERROR(INDEX(従業員名簿!$C$5:$C$24,MATCH($B30,従業員名簿!$B$5:$B$24,0)),"－"))</f>
        <v/>
      </c>
      <c r="D30" s="21"/>
      <c r="E30" s="52"/>
      <c r="F30" s="37" t="str">
        <f>IF(OR($A30="",$B30=""),"",IF($D30="1日",1,IF($D30="半日",0.5,IF($D30="時間",IFERROR($E30/(INDEX(従業員名簿!$H$5:$H$24,MATCH($B30,従業員名簿!$B$5:$B$24,0))*24),0),0))))</f>
        <v/>
      </c>
      <c r="G30" s="37" t="str">
        <f t="shared" si="0"/>
        <v/>
      </c>
      <c r="H30" s="53"/>
      <c r="I30" s="34" t="str">
        <f>IF(AND($A30="",$B30="",$D30=""),"",IF($A30="","⚠ 取得日を入れてください",IF($B30="","⚠ 社員番号を入れてください",IF(COUNTIF(従業員名簿!$B$5:$B$24,$B30)=0,"⚠ 名簿にない社員番号です",IF($D30="","⚠ 取得の単位を選んでください",IF(AND($D30="時間",設定!$C$11="なし"),"⚠ 設定が「時間単位年休なし」になっています",IF(AND($D30="時間",OR($E30="",$E30&lt;=0)),"⚠ 時間数を入れてください",IF(AND($D30&lt;&gt;"時間",$E30&lt;&gt;""),"⚠ 時間数は「時間」のときだけ入れます","OK"))))))))</f>
        <v/>
      </c>
      <c r="J30" s="35" t="str">
        <f>IF($A30="","",IF(AND($B30=年休管理簿!$H$4,$A30&gt;=年休管理簿!$C$7,$A30&lt;年休管理簿!$C$8),COUNTIFS($B$5:$B30,年休管理簿!$H$4,$A$5:$A30,"&gt;="&amp;年休管理簿!$C$7,$A$5:$A30,"&lt;"&amp;年休管理簿!$C$8),""))</f>
        <v/>
      </c>
    </row>
    <row r="31" spans="1:10" ht="18.75" customHeight="1" x14ac:dyDescent="0.15">
      <c r="A31" s="31"/>
      <c r="B31" s="21"/>
      <c r="C31" s="34" t="str">
        <f>IF($B31="","",IFERROR(INDEX(従業員名簿!$C$5:$C$24,MATCH($B31,従業員名簿!$B$5:$B$24,0)),"－"))</f>
        <v/>
      </c>
      <c r="D31" s="21"/>
      <c r="E31" s="52"/>
      <c r="F31" s="37" t="str">
        <f>IF(OR($A31="",$B31=""),"",IF($D31="1日",1,IF($D31="半日",0.5,IF($D31="時間",IFERROR($E31/(INDEX(従業員名簿!$H$5:$H$24,MATCH($B31,従業員名簿!$B$5:$B$24,0))*24),0),0))))</f>
        <v/>
      </c>
      <c r="G31" s="37" t="str">
        <f t="shared" si="0"/>
        <v/>
      </c>
      <c r="H31" s="53"/>
      <c r="I31" s="34" t="str">
        <f>IF(AND($A31="",$B31="",$D31=""),"",IF($A31="","⚠ 取得日を入れてください",IF($B31="","⚠ 社員番号を入れてください",IF(COUNTIF(従業員名簿!$B$5:$B$24,$B31)=0,"⚠ 名簿にない社員番号です",IF($D31="","⚠ 取得の単位を選んでください",IF(AND($D31="時間",設定!$C$11="なし"),"⚠ 設定が「時間単位年休なし」になっています",IF(AND($D31="時間",OR($E31="",$E31&lt;=0)),"⚠ 時間数を入れてください",IF(AND($D31&lt;&gt;"時間",$E31&lt;&gt;""),"⚠ 時間数は「時間」のときだけ入れます","OK"))))))))</f>
        <v/>
      </c>
      <c r="J31" s="35" t="str">
        <f>IF($A31="","",IF(AND($B31=年休管理簿!$H$4,$A31&gt;=年休管理簿!$C$7,$A31&lt;年休管理簿!$C$8),COUNTIFS($B$5:$B31,年休管理簿!$H$4,$A$5:$A31,"&gt;="&amp;年休管理簿!$C$7,$A$5:$A31,"&lt;"&amp;年休管理簿!$C$8),""))</f>
        <v/>
      </c>
    </row>
    <row r="32" spans="1:10" ht="18.75" customHeight="1" x14ac:dyDescent="0.15">
      <c r="A32" s="31"/>
      <c r="B32" s="21"/>
      <c r="C32" s="34" t="str">
        <f>IF($B32="","",IFERROR(INDEX(従業員名簿!$C$5:$C$24,MATCH($B32,従業員名簿!$B$5:$B$24,0)),"－"))</f>
        <v/>
      </c>
      <c r="D32" s="21"/>
      <c r="E32" s="52"/>
      <c r="F32" s="37" t="str">
        <f>IF(OR($A32="",$B32=""),"",IF($D32="1日",1,IF($D32="半日",0.5,IF($D32="時間",IFERROR($E32/(INDEX(従業員名簿!$H$5:$H$24,MATCH($B32,従業員名簿!$B$5:$B$24,0))*24),0),0))))</f>
        <v/>
      </c>
      <c r="G32" s="37" t="str">
        <f t="shared" si="0"/>
        <v/>
      </c>
      <c r="H32" s="53"/>
      <c r="I32" s="34" t="str">
        <f>IF(AND($A32="",$B32="",$D32=""),"",IF($A32="","⚠ 取得日を入れてください",IF($B32="","⚠ 社員番号を入れてください",IF(COUNTIF(従業員名簿!$B$5:$B$24,$B32)=0,"⚠ 名簿にない社員番号です",IF($D32="","⚠ 取得の単位を選んでください",IF(AND($D32="時間",設定!$C$11="なし"),"⚠ 設定が「時間単位年休なし」になっています",IF(AND($D32="時間",OR($E32="",$E32&lt;=0)),"⚠ 時間数を入れてください",IF(AND($D32&lt;&gt;"時間",$E32&lt;&gt;""),"⚠ 時間数は「時間」のときだけ入れます","OK"))))))))</f>
        <v/>
      </c>
      <c r="J32" s="35" t="str">
        <f>IF($A32="","",IF(AND($B32=年休管理簿!$H$4,$A32&gt;=年休管理簿!$C$7,$A32&lt;年休管理簿!$C$8),COUNTIFS($B$5:$B32,年休管理簿!$H$4,$A$5:$A32,"&gt;="&amp;年休管理簿!$C$7,$A$5:$A32,"&lt;"&amp;年休管理簿!$C$8),""))</f>
        <v/>
      </c>
    </row>
    <row r="33" spans="1:10" ht="18.75" customHeight="1" x14ac:dyDescent="0.15">
      <c r="A33" s="31"/>
      <c r="B33" s="21"/>
      <c r="C33" s="34" t="str">
        <f>IF($B33="","",IFERROR(INDEX(従業員名簿!$C$5:$C$24,MATCH($B33,従業員名簿!$B$5:$B$24,0)),"－"))</f>
        <v/>
      </c>
      <c r="D33" s="21"/>
      <c r="E33" s="52"/>
      <c r="F33" s="37" t="str">
        <f>IF(OR($A33="",$B33=""),"",IF($D33="1日",1,IF($D33="半日",0.5,IF($D33="時間",IFERROR($E33/(INDEX(従業員名簿!$H$5:$H$24,MATCH($B33,従業員名簿!$B$5:$B$24,0))*24),0),0))))</f>
        <v/>
      </c>
      <c r="G33" s="37" t="str">
        <f t="shared" si="0"/>
        <v/>
      </c>
      <c r="H33" s="53"/>
      <c r="I33" s="34" t="str">
        <f>IF(AND($A33="",$B33="",$D33=""),"",IF($A33="","⚠ 取得日を入れてください",IF($B33="","⚠ 社員番号を入れてください",IF(COUNTIF(従業員名簿!$B$5:$B$24,$B33)=0,"⚠ 名簿にない社員番号です",IF($D33="","⚠ 取得の単位を選んでください",IF(AND($D33="時間",設定!$C$11="なし"),"⚠ 設定が「時間単位年休なし」になっています",IF(AND($D33="時間",OR($E33="",$E33&lt;=0)),"⚠ 時間数を入れてください",IF(AND($D33&lt;&gt;"時間",$E33&lt;&gt;""),"⚠ 時間数は「時間」のときだけ入れます","OK"))))))))</f>
        <v/>
      </c>
      <c r="J33" s="35" t="str">
        <f>IF($A33="","",IF(AND($B33=年休管理簿!$H$4,$A33&gt;=年休管理簿!$C$7,$A33&lt;年休管理簿!$C$8),COUNTIFS($B$5:$B33,年休管理簿!$H$4,$A$5:$A33,"&gt;="&amp;年休管理簿!$C$7,$A$5:$A33,"&lt;"&amp;年休管理簿!$C$8),""))</f>
        <v/>
      </c>
    </row>
    <row r="34" spans="1:10" ht="18.75" customHeight="1" x14ac:dyDescent="0.15">
      <c r="A34" s="31"/>
      <c r="B34" s="21"/>
      <c r="C34" s="34" t="str">
        <f>IF($B34="","",IFERROR(INDEX(従業員名簿!$C$5:$C$24,MATCH($B34,従業員名簿!$B$5:$B$24,0)),"－"))</f>
        <v/>
      </c>
      <c r="D34" s="21"/>
      <c r="E34" s="52"/>
      <c r="F34" s="37" t="str">
        <f>IF(OR($A34="",$B34=""),"",IF($D34="1日",1,IF($D34="半日",0.5,IF($D34="時間",IFERROR($E34/(INDEX(従業員名簿!$H$5:$H$24,MATCH($B34,従業員名簿!$B$5:$B$24,0))*24),0),0))))</f>
        <v/>
      </c>
      <c r="G34" s="37" t="str">
        <f t="shared" si="0"/>
        <v/>
      </c>
      <c r="H34" s="53"/>
      <c r="I34" s="34" t="str">
        <f>IF(AND($A34="",$B34="",$D34=""),"",IF($A34="","⚠ 取得日を入れてください",IF($B34="","⚠ 社員番号を入れてください",IF(COUNTIF(従業員名簿!$B$5:$B$24,$B34)=0,"⚠ 名簿にない社員番号です",IF($D34="","⚠ 取得の単位を選んでください",IF(AND($D34="時間",設定!$C$11="なし"),"⚠ 設定が「時間単位年休なし」になっています",IF(AND($D34="時間",OR($E34="",$E34&lt;=0)),"⚠ 時間数を入れてください",IF(AND($D34&lt;&gt;"時間",$E34&lt;&gt;""),"⚠ 時間数は「時間」のときだけ入れます","OK"))))))))</f>
        <v/>
      </c>
      <c r="J34" s="35" t="str">
        <f>IF($A34="","",IF(AND($B34=年休管理簿!$H$4,$A34&gt;=年休管理簿!$C$7,$A34&lt;年休管理簿!$C$8),COUNTIFS($B$5:$B34,年休管理簿!$H$4,$A$5:$A34,"&gt;="&amp;年休管理簿!$C$7,$A$5:$A34,"&lt;"&amp;年休管理簿!$C$8),""))</f>
        <v/>
      </c>
    </row>
    <row r="35" spans="1:10" ht="18.75" customHeight="1" x14ac:dyDescent="0.15">
      <c r="A35" s="31"/>
      <c r="B35" s="21"/>
      <c r="C35" s="34" t="str">
        <f>IF($B35="","",IFERROR(INDEX(従業員名簿!$C$5:$C$24,MATCH($B35,従業員名簿!$B$5:$B$24,0)),"－"))</f>
        <v/>
      </c>
      <c r="D35" s="21"/>
      <c r="E35" s="52"/>
      <c r="F35" s="37" t="str">
        <f>IF(OR($A35="",$B35=""),"",IF($D35="1日",1,IF($D35="半日",0.5,IF($D35="時間",IFERROR($E35/(INDEX(従業員名簿!$H$5:$H$24,MATCH($B35,従業員名簿!$B$5:$B$24,0))*24),0),0))))</f>
        <v/>
      </c>
      <c r="G35" s="37" t="str">
        <f t="shared" si="0"/>
        <v/>
      </c>
      <c r="H35" s="53"/>
      <c r="I35" s="34" t="str">
        <f>IF(AND($A35="",$B35="",$D35=""),"",IF($A35="","⚠ 取得日を入れてください",IF($B35="","⚠ 社員番号を入れてください",IF(COUNTIF(従業員名簿!$B$5:$B$24,$B35)=0,"⚠ 名簿にない社員番号です",IF($D35="","⚠ 取得の単位を選んでください",IF(AND($D35="時間",設定!$C$11="なし"),"⚠ 設定が「時間単位年休なし」になっています",IF(AND($D35="時間",OR($E35="",$E35&lt;=0)),"⚠ 時間数を入れてください",IF(AND($D35&lt;&gt;"時間",$E35&lt;&gt;""),"⚠ 時間数は「時間」のときだけ入れます","OK"))))))))</f>
        <v/>
      </c>
      <c r="J35" s="35" t="str">
        <f>IF($A35="","",IF(AND($B35=年休管理簿!$H$4,$A35&gt;=年休管理簿!$C$7,$A35&lt;年休管理簿!$C$8),COUNTIFS($B$5:$B35,年休管理簿!$H$4,$A$5:$A35,"&gt;="&amp;年休管理簿!$C$7,$A$5:$A35,"&lt;"&amp;年休管理簿!$C$8),""))</f>
        <v/>
      </c>
    </row>
    <row r="36" spans="1:10" ht="18.75" customHeight="1" x14ac:dyDescent="0.15">
      <c r="A36" s="31"/>
      <c r="B36" s="21"/>
      <c r="C36" s="34" t="str">
        <f>IF($B36="","",IFERROR(INDEX(従業員名簿!$C$5:$C$24,MATCH($B36,従業員名簿!$B$5:$B$24,0)),"－"))</f>
        <v/>
      </c>
      <c r="D36" s="21"/>
      <c r="E36" s="52"/>
      <c r="F36" s="37" t="str">
        <f>IF(OR($A36="",$B36=""),"",IF($D36="1日",1,IF($D36="半日",0.5,IF($D36="時間",IFERROR($E36/(INDEX(従業員名簿!$H$5:$H$24,MATCH($B36,従業員名簿!$B$5:$B$24,0))*24),0),0))))</f>
        <v/>
      </c>
      <c r="G36" s="37" t="str">
        <f t="shared" si="0"/>
        <v/>
      </c>
      <c r="H36" s="53"/>
      <c r="I36" s="34" t="str">
        <f>IF(AND($A36="",$B36="",$D36=""),"",IF($A36="","⚠ 取得日を入れてください",IF($B36="","⚠ 社員番号を入れてください",IF(COUNTIF(従業員名簿!$B$5:$B$24,$B36)=0,"⚠ 名簿にない社員番号です",IF($D36="","⚠ 取得の単位を選んでください",IF(AND($D36="時間",設定!$C$11="なし"),"⚠ 設定が「時間単位年休なし」になっています",IF(AND($D36="時間",OR($E36="",$E36&lt;=0)),"⚠ 時間数を入れてください",IF(AND($D36&lt;&gt;"時間",$E36&lt;&gt;""),"⚠ 時間数は「時間」のときだけ入れます","OK"))))))))</f>
        <v/>
      </c>
      <c r="J36" s="35" t="str">
        <f>IF($A36="","",IF(AND($B36=年休管理簿!$H$4,$A36&gt;=年休管理簿!$C$7,$A36&lt;年休管理簿!$C$8),COUNTIFS($B$5:$B36,年休管理簿!$H$4,$A$5:$A36,"&gt;="&amp;年休管理簿!$C$7,$A$5:$A36,"&lt;"&amp;年休管理簿!$C$8),""))</f>
        <v/>
      </c>
    </row>
    <row r="37" spans="1:10" ht="18.75" customHeight="1" x14ac:dyDescent="0.15">
      <c r="A37" s="31"/>
      <c r="B37" s="21"/>
      <c r="C37" s="34" t="str">
        <f>IF($B37="","",IFERROR(INDEX(従業員名簿!$C$5:$C$24,MATCH($B37,従業員名簿!$B$5:$B$24,0)),"－"))</f>
        <v/>
      </c>
      <c r="D37" s="21"/>
      <c r="E37" s="52"/>
      <c r="F37" s="37" t="str">
        <f>IF(OR($A37="",$B37=""),"",IF($D37="1日",1,IF($D37="半日",0.5,IF($D37="時間",IFERROR($E37/(INDEX(従業員名簿!$H$5:$H$24,MATCH($B37,従業員名簿!$B$5:$B$24,0))*24),0),0))))</f>
        <v/>
      </c>
      <c r="G37" s="37" t="str">
        <f t="shared" si="0"/>
        <v/>
      </c>
      <c r="H37" s="53"/>
      <c r="I37" s="34" t="str">
        <f>IF(AND($A37="",$B37="",$D37=""),"",IF($A37="","⚠ 取得日を入れてください",IF($B37="","⚠ 社員番号を入れてください",IF(COUNTIF(従業員名簿!$B$5:$B$24,$B37)=0,"⚠ 名簿にない社員番号です",IF($D37="","⚠ 取得の単位を選んでください",IF(AND($D37="時間",設定!$C$11="なし"),"⚠ 設定が「時間単位年休なし」になっています",IF(AND($D37="時間",OR($E37="",$E37&lt;=0)),"⚠ 時間数を入れてください",IF(AND($D37&lt;&gt;"時間",$E37&lt;&gt;""),"⚠ 時間数は「時間」のときだけ入れます","OK"))))))))</f>
        <v/>
      </c>
      <c r="J37" s="35" t="str">
        <f>IF($A37="","",IF(AND($B37=年休管理簿!$H$4,$A37&gt;=年休管理簿!$C$7,$A37&lt;年休管理簿!$C$8),COUNTIFS($B$5:$B37,年休管理簿!$H$4,$A$5:$A37,"&gt;="&amp;年休管理簿!$C$7,$A$5:$A37,"&lt;"&amp;年休管理簿!$C$8),""))</f>
        <v/>
      </c>
    </row>
    <row r="38" spans="1:10" ht="18.75" customHeight="1" x14ac:dyDescent="0.15">
      <c r="A38" s="31"/>
      <c r="B38" s="21"/>
      <c r="C38" s="34" t="str">
        <f>IF($B38="","",IFERROR(INDEX(従業員名簿!$C$5:$C$24,MATCH($B38,従業員名簿!$B$5:$B$24,0)),"－"))</f>
        <v/>
      </c>
      <c r="D38" s="21"/>
      <c r="E38" s="52"/>
      <c r="F38" s="37" t="str">
        <f>IF(OR($A38="",$B38=""),"",IF($D38="1日",1,IF($D38="半日",0.5,IF($D38="時間",IFERROR($E38/(INDEX(従業員名簿!$H$5:$H$24,MATCH($B38,従業員名簿!$B$5:$B$24,0))*24),0),0))))</f>
        <v/>
      </c>
      <c r="G38" s="37" t="str">
        <f t="shared" si="0"/>
        <v/>
      </c>
      <c r="H38" s="53"/>
      <c r="I38" s="34" t="str">
        <f>IF(AND($A38="",$B38="",$D38=""),"",IF($A38="","⚠ 取得日を入れてください",IF($B38="","⚠ 社員番号を入れてください",IF(COUNTIF(従業員名簿!$B$5:$B$24,$B38)=0,"⚠ 名簿にない社員番号です",IF($D38="","⚠ 取得の単位を選んでください",IF(AND($D38="時間",設定!$C$11="なし"),"⚠ 設定が「時間単位年休なし」になっています",IF(AND($D38="時間",OR($E38="",$E38&lt;=0)),"⚠ 時間数を入れてください",IF(AND($D38&lt;&gt;"時間",$E38&lt;&gt;""),"⚠ 時間数は「時間」のときだけ入れます","OK"))))))))</f>
        <v/>
      </c>
      <c r="J38" s="35" t="str">
        <f>IF($A38="","",IF(AND($B38=年休管理簿!$H$4,$A38&gt;=年休管理簿!$C$7,$A38&lt;年休管理簿!$C$8),COUNTIFS($B$5:$B38,年休管理簿!$H$4,$A$5:$A38,"&gt;="&amp;年休管理簿!$C$7,$A$5:$A38,"&lt;"&amp;年休管理簿!$C$8),""))</f>
        <v/>
      </c>
    </row>
    <row r="39" spans="1:10" ht="18.75" customHeight="1" x14ac:dyDescent="0.15">
      <c r="A39" s="31"/>
      <c r="B39" s="21"/>
      <c r="C39" s="34" t="str">
        <f>IF($B39="","",IFERROR(INDEX(従業員名簿!$C$5:$C$24,MATCH($B39,従業員名簿!$B$5:$B$24,0)),"－"))</f>
        <v/>
      </c>
      <c r="D39" s="21"/>
      <c r="E39" s="52"/>
      <c r="F39" s="37" t="str">
        <f>IF(OR($A39="",$B39=""),"",IF($D39="1日",1,IF($D39="半日",0.5,IF($D39="時間",IFERROR($E39/(INDEX(従業員名簿!$H$5:$H$24,MATCH($B39,従業員名簿!$B$5:$B$24,0))*24),0),0))))</f>
        <v/>
      </c>
      <c r="G39" s="37" t="str">
        <f t="shared" si="0"/>
        <v/>
      </c>
      <c r="H39" s="53"/>
      <c r="I39" s="34" t="str">
        <f>IF(AND($A39="",$B39="",$D39=""),"",IF($A39="","⚠ 取得日を入れてください",IF($B39="","⚠ 社員番号を入れてください",IF(COUNTIF(従業員名簿!$B$5:$B$24,$B39)=0,"⚠ 名簿にない社員番号です",IF($D39="","⚠ 取得の単位を選んでください",IF(AND($D39="時間",設定!$C$11="なし"),"⚠ 設定が「時間単位年休なし」になっています",IF(AND($D39="時間",OR($E39="",$E39&lt;=0)),"⚠ 時間数を入れてください",IF(AND($D39&lt;&gt;"時間",$E39&lt;&gt;""),"⚠ 時間数は「時間」のときだけ入れます","OK"))))))))</f>
        <v/>
      </c>
      <c r="J39" s="35" t="str">
        <f>IF($A39="","",IF(AND($B39=年休管理簿!$H$4,$A39&gt;=年休管理簿!$C$7,$A39&lt;年休管理簿!$C$8),COUNTIFS($B$5:$B39,年休管理簿!$H$4,$A$5:$A39,"&gt;="&amp;年休管理簿!$C$7,$A$5:$A39,"&lt;"&amp;年休管理簿!$C$8),""))</f>
        <v/>
      </c>
    </row>
    <row r="40" spans="1:10" ht="18.75" customHeight="1" x14ac:dyDescent="0.15">
      <c r="A40" s="31"/>
      <c r="B40" s="21"/>
      <c r="C40" s="34" t="str">
        <f>IF($B40="","",IFERROR(INDEX(従業員名簿!$C$5:$C$24,MATCH($B40,従業員名簿!$B$5:$B$24,0)),"－"))</f>
        <v/>
      </c>
      <c r="D40" s="21"/>
      <c r="E40" s="52"/>
      <c r="F40" s="37" t="str">
        <f>IF(OR($A40="",$B40=""),"",IF($D40="1日",1,IF($D40="半日",0.5,IF($D40="時間",IFERROR($E40/(INDEX(従業員名簿!$H$5:$H$24,MATCH($B40,従業員名簿!$B$5:$B$24,0))*24),0),0))))</f>
        <v/>
      </c>
      <c r="G40" s="37" t="str">
        <f t="shared" si="0"/>
        <v/>
      </c>
      <c r="H40" s="53"/>
      <c r="I40" s="34" t="str">
        <f>IF(AND($A40="",$B40="",$D40=""),"",IF($A40="","⚠ 取得日を入れてください",IF($B40="","⚠ 社員番号を入れてください",IF(COUNTIF(従業員名簿!$B$5:$B$24,$B40)=0,"⚠ 名簿にない社員番号です",IF($D40="","⚠ 取得の単位を選んでください",IF(AND($D40="時間",設定!$C$11="なし"),"⚠ 設定が「時間単位年休なし」になっています",IF(AND($D40="時間",OR($E40="",$E40&lt;=0)),"⚠ 時間数を入れてください",IF(AND($D40&lt;&gt;"時間",$E40&lt;&gt;""),"⚠ 時間数は「時間」のときだけ入れます","OK"))))))))</f>
        <v/>
      </c>
      <c r="J40" s="35" t="str">
        <f>IF($A40="","",IF(AND($B40=年休管理簿!$H$4,$A40&gt;=年休管理簿!$C$7,$A40&lt;年休管理簿!$C$8),COUNTIFS($B$5:$B40,年休管理簿!$H$4,$A$5:$A40,"&gt;="&amp;年休管理簿!$C$7,$A$5:$A40,"&lt;"&amp;年休管理簿!$C$8),""))</f>
        <v/>
      </c>
    </row>
    <row r="41" spans="1:10" ht="18.75" customHeight="1" x14ac:dyDescent="0.15">
      <c r="A41" s="31"/>
      <c r="B41" s="21"/>
      <c r="C41" s="34" t="str">
        <f>IF($B41="","",IFERROR(INDEX(従業員名簿!$C$5:$C$24,MATCH($B41,従業員名簿!$B$5:$B$24,0)),"－"))</f>
        <v/>
      </c>
      <c r="D41" s="21"/>
      <c r="E41" s="52"/>
      <c r="F41" s="37" t="str">
        <f>IF(OR($A41="",$B41=""),"",IF($D41="1日",1,IF($D41="半日",0.5,IF($D41="時間",IFERROR($E41/(INDEX(従業員名簿!$H$5:$H$24,MATCH($B41,従業員名簿!$B$5:$B$24,0))*24),0),0))))</f>
        <v/>
      </c>
      <c r="G41" s="37" t="str">
        <f t="shared" si="0"/>
        <v/>
      </c>
      <c r="H41" s="53"/>
      <c r="I41" s="34" t="str">
        <f>IF(AND($A41="",$B41="",$D41=""),"",IF($A41="","⚠ 取得日を入れてください",IF($B41="","⚠ 社員番号を入れてください",IF(COUNTIF(従業員名簿!$B$5:$B$24,$B41)=0,"⚠ 名簿にない社員番号です",IF($D41="","⚠ 取得の単位を選んでください",IF(AND($D41="時間",設定!$C$11="なし"),"⚠ 設定が「時間単位年休なし」になっています",IF(AND($D41="時間",OR($E41="",$E41&lt;=0)),"⚠ 時間数を入れてください",IF(AND($D41&lt;&gt;"時間",$E41&lt;&gt;""),"⚠ 時間数は「時間」のときだけ入れます","OK"))))))))</f>
        <v/>
      </c>
      <c r="J41" s="35" t="str">
        <f>IF($A41="","",IF(AND($B41=年休管理簿!$H$4,$A41&gt;=年休管理簿!$C$7,$A41&lt;年休管理簿!$C$8),COUNTIFS($B$5:$B41,年休管理簿!$H$4,$A$5:$A41,"&gt;="&amp;年休管理簿!$C$7,$A$5:$A41,"&lt;"&amp;年休管理簿!$C$8),""))</f>
        <v/>
      </c>
    </row>
    <row r="42" spans="1:10" ht="18.75" customHeight="1" x14ac:dyDescent="0.15">
      <c r="A42" s="31"/>
      <c r="B42" s="21"/>
      <c r="C42" s="34" t="str">
        <f>IF($B42="","",IFERROR(INDEX(従業員名簿!$C$5:$C$24,MATCH($B42,従業員名簿!$B$5:$B$24,0)),"－"))</f>
        <v/>
      </c>
      <c r="D42" s="21"/>
      <c r="E42" s="52"/>
      <c r="F42" s="37" t="str">
        <f>IF(OR($A42="",$B42=""),"",IF($D42="1日",1,IF($D42="半日",0.5,IF($D42="時間",IFERROR($E42/(INDEX(従業員名簿!$H$5:$H$24,MATCH($B42,従業員名簿!$B$5:$B$24,0))*24),0),0))))</f>
        <v/>
      </c>
      <c r="G42" s="37" t="str">
        <f t="shared" si="0"/>
        <v/>
      </c>
      <c r="H42" s="53"/>
      <c r="I42" s="34" t="str">
        <f>IF(AND($A42="",$B42="",$D42=""),"",IF($A42="","⚠ 取得日を入れてください",IF($B42="","⚠ 社員番号を入れてください",IF(COUNTIF(従業員名簿!$B$5:$B$24,$B42)=0,"⚠ 名簿にない社員番号です",IF($D42="","⚠ 取得の単位を選んでください",IF(AND($D42="時間",設定!$C$11="なし"),"⚠ 設定が「時間単位年休なし」になっています",IF(AND($D42="時間",OR($E42="",$E42&lt;=0)),"⚠ 時間数を入れてください",IF(AND($D42&lt;&gt;"時間",$E42&lt;&gt;""),"⚠ 時間数は「時間」のときだけ入れます","OK"))))))))</f>
        <v/>
      </c>
      <c r="J42" s="35" t="str">
        <f>IF($A42="","",IF(AND($B42=年休管理簿!$H$4,$A42&gt;=年休管理簿!$C$7,$A42&lt;年休管理簿!$C$8),COUNTIFS($B$5:$B42,年休管理簿!$H$4,$A$5:$A42,"&gt;="&amp;年休管理簿!$C$7,$A$5:$A42,"&lt;"&amp;年休管理簿!$C$8),""))</f>
        <v/>
      </c>
    </row>
    <row r="43" spans="1:10" ht="18.75" customHeight="1" x14ac:dyDescent="0.15">
      <c r="A43" s="31"/>
      <c r="B43" s="21"/>
      <c r="C43" s="34" t="str">
        <f>IF($B43="","",IFERROR(INDEX(従業員名簿!$C$5:$C$24,MATCH($B43,従業員名簿!$B$5:$B$24,0)),"－"))</f>
        <v/>
      </c>
      <c r="D43" s="21"/>
      <c r="E43" s="52"/>
      <c r="F43" s="37" t="str">
        <f>IF(OR($A43="",$B43=""),"",IF($D43="1日",1,IF($D43="半日",0.5,IF($D43="時間",IFERROR($E43/(INDEX(従業員名簿!$H$5:$H$24,MATCH($B43,従業員名簿!$B$5:$B$24,0))*24),0),0))))</f>
        <v/>
      </c>
      <c r="G43" s="37" t="str">
        <f t="shared" si="0"/>
        <v/>
      </c>
      <c r="H43" s="53"/>
      <c r="I43" s="34" t="str">
        <f>IF(AND($A43="",$B43="",$D43=""),"",IF($A43="","⚠ 取得日を入れてください",IF($B43="","⚠ 社員番号を入れてください",IF(COUNTIF(従業員名簿!$B$5:$B$24,$B43)=0,"⚠ 名簿にない社員番号です",IF($D43="","⚠ 取得の単位を選んでください",IF(AND($D43="時間",設定!$C$11="なし"),"⚠ 設定が「時間単位年休なし」になっています",IF(AND($D43="時間",OR($E43="",$E43&lt;=0)),"⚠ 時間数を入れてください",IF(AND($D43&lt;&gt;"時間",$E43&lt;&gt;""),"⚠ 時間数は「時間」のときだけ入れます","OK"))))))))</f>
        <v/>
      </c>
      <c r="J43" s="35" t="str">
        <f>IF($A43="","",IF(AND($B43=年休管理簿!$H$4,$A43&gt;=年休管理簿!$C$7,$A43&lt;年休管理簿!$C$8),COUNTIFS($B$5:$B43,年休管理簿!$H$4,$A$5:$A43,"&gt;="&amp;年休管理簿!$C$7,$A$5:$A43,"&lt;"&amp;年休管理簿!$C$8),""))</f>
        <v/>
      </c>
    </row>
    <row r="44" spans="1:10" ht="18.75" customHeight="1" x14ac:dyDescent="0.15">
      <c r="A44" s="31"/>
      <c r="B44" s="21"/>
      <c r="C44" s="34" t="str">
        <f>IF($B44="","",IFERROR(INDEX(従業員名簿!$C$5:$C$24,MATCH($B44,従業員名簿!$B$5:$B$24,0)),"－"))</f>
        <v/>
      </c>
      <c r="D44" s="21"/>
      <c r="E44" s="52"/>
      <c r="F44" s="37" t="str">
        <f>IF(OR($A44="",$B44=""),"",IF($D44="1日",1,IF($D44="半日",0.5,IF($D44="時間",IFERROR($E44/(INDEX(従業員名簿!$H$5:$H$24,MATCH($B44,従業員名簿!$B$5:$B$24,0))*24),0),0))))</f>
        <v/>
      </c>
      <c r="G44" s="37" t="str">
        <f t="shared" si="0"/>
        <v/>
      </c>
      <c r="H44" s="53"/>
      <c r="I44" s="34" t="str">
        <f>IF(AND($A44="",$B44="",$D44=""),"",IF($A44="","⚠ 取得日を入れてください",IF($B44="","⚠ 社員番号を入れてください",IF(COUNTIF(従業員名簿!$B$5:$B$24,$B44)=0,"⚠ 名簿にない社員番号です",IF($D44="","⚠ 取得の単位を選んでください",IF(AND($D44="時間",設定!$C$11="なし"),"⚠ 設定が「時間単位年休なし」になっています",IF(AND($D44="時間",OR($E44="",$E44&lt;=0)),"⚠ 時間数を入れてください",IF(AND($D44&lt;&gt;"時間",$E44&lt;&gt;""),"⚠ 時間数は「時間」のときだけ入れます","OK"))))))))</f>
        <v/>
      </c>
      <c r="J44" s="35" t="str">
        <f>IF($A44="","",IF(AND($B44=年休管理簿!$H$4,$A44&gt;=年休管理簿!$C$7,$A44&lt;年休管理簿!$C$8),COUNTIFS($B$5:$B44,年休管理簿!$H$4,$A$5:$A44,"&gt;="&amp;年休管理簿!$C$7,$A$5:$A44,"&lt;"&amp;年休管理簿!$C$8),""))</f>
        <v/>
      </c>
    </row>
    <row r="45" spans="1:10" ht="18.75" customHeight="1" x14ac:dyDescent="0.15">
      <c r="A45" s="31"/>
      <c r="B45" s="21"/>
      <c r="C45" s="34" t="str">
        <f>IF($B45="","",IFERROR(INDEX(従業員名簿!$C$5:$C$24,MATCH($B45,従業員名簿!$B$5:$B$24,0)),"－"))</f>
        <v/>
      </c>
      <c r="D45" s="21"/>
      <c r="E45" s="52"/>
      <c r="F45" s="37" t="str">
        <f>IF(OR($A45="",$B45=""),"",IF($D45="1日",1,IF($D45="半日",0.5,IF($D45="時間",IFERROR($E45/(INDEX(従業員名簿!$H$5:$H$24,MATCH($B45,従業員名簿!$B$5:$B$24,0))*24),0),0))))</f>
        <v/>
      </c>
      <c r="G45" s="37" t="str">
        <f t="shared" si="0"/>
        <v/>
      </c>
      <c r="H45" s="53"/>
      <c r="I45" s="34" t="str">
        <f>IF(AND($A45="",$B45="",$D45=""),"",IF($A45="","⚠ 取得日を入れてください",IF($B45="","⚠ 社員番号を入れてください",IF(COUNTIF(従業員名簿!$B$5:$B$24,$B45)=0,"⚠ 名簿にない社員番号です",IF($D45="","⚠ 取得の単位を選んでください",IF(AND($D45="時間",設定!$C$11="なし"),"⚠ 設定が「時間単位年休なし」になっています",IF(AND($D45="時間",OR($E45="",$E45&lt;=0)),"⚠ 時間数を入れてください",IF(AND($D45&lt;&gt;"時間",$E45&lt;&gt;""),"⚠ 時間数は「時間」のときだけ入れます","OK"))))))))</f>
        <v/>
      </c>
      <c r="J45" s="35" t="str">
        <f>IF($A45="","",IF(AND($B45=年休管理簿!$H$4,$A45&gt;=年休管理簿!$C$7,$A45&lt;年休管理簿!$C$8),COUNTIFS($B$5:$B45,年休管理簿!$H$4,$A$5:$A45,"&gt;="&amp;年休管理簿!$C$7,$A$5:$A45,"&lt;"&amp;年休管理簿!$C$8),""))</f>
        <v/>
      </c>
    </row>
    <row r="46" spans="1:10" ht="18.75" customHeight="1" x14ac:dyDescent="0.15">
      <c r="A46" s="31"/>
      <c r="B46" s="21"/>
      <c r="C46" s="34" t="str">
        <f>IF($B46="","",IFERROR(INDEX(従業員名簿!$C$5:$C$24,MATCH($B46,従業員名簿!$B$5:$B$24,0)),"－"))</f>
        <v/>
      </c>
      <c r="D46" s="21"/>
      <c r="E46" s="52"/>
      <c r="F46" s="37" t="str">
        <f>IF(OR($A46="",$B46=""),"",IF($D46="1日",1,IF($D46="半日",0.5,IF($D46="時間",IFERROR($E46/(INDEX(従業員名簿!$H$5:$H$24,MATCH($B46,従業員名簿!$B$5:$B$24,0))*24),0),0))))</f>
        <v/>
      </c>
      <c r="G46" s="37" t="str">
        <f t="shared" si="0"/>
        <v/>
      </c>
      <c r="H46" s="53"/>
      <c r="I46" s="34" t="str">
        <f>IF(AND($A46="",$B46="",$D46=""),"",IF($A46="","⚠ 取得日を入れてください",IF($B46="","⚠ 社員番号を入れてください",IF(COUNTIF(従業員名簿!$B$5:$B$24,$B46)=0,"⚠ 名簿にない社員番号です",IF($D46="","⚠ 取得の単位を選んでください",IF(AND($D46="時間",設定!$C$11="なし"),"⚠ 設定が「時間単位年休なし」になっています",IF(AND($D46="時間",OR($E46="",$E46&lt;=0)),"⚠ 時間数を入れてください",IF(AND($D46&lt;&gt;"時間",$E46&lt;&gt;""),"⚠ 時間数は「時間」のときだけ入れます","OK"))))))))</f>
        <v/>
      </c>
      <c r="J46" s="35" t="str">
        <f>IF($A46="","",IF(AND($B46=年休管理簿!$H$4,$A46&gt;=年休管理簿!$C$7,$A46&lt;年休管理簿!$C$8),COUNTIFS($B$5:$B46,年休管理簿!$H$4,$A$5:$A46,"&gt;="&amp;年休管理簿!$C$7,$A$5:$A46,"&lt;"&amp;年休管理簿!$C$8),""))</f>
        <v/>
      </c>
    </row>
    <row r="47" spans="1:10" ht="18.75" customHeight="1" x14ac:dyDescent="0.15">
      <c r="A47" s="31"/>
      <c r="B47" s="21"/>
      <c r="C47" s="34" t="str">
        <f>IF($B47="","",IFERROR(INDEX(従業員名簿!$C$5:$C$24,MATCH($B47,従業員名簿!$B$5:$B$24,0)),"－"))</f>
        <v/>
      </c>
      <c r="D47" s="21"/>
      <c r="E47" s="52"/>
      <c r="F47" s="37" t="str">
        <f>IF(OR($A47="",$B47=""),"",IF($D47="1日",1,IF($D47="半日",0.5,IF($D47="時間",IFERROR($E47/(INDEX(従業員名簿!$H$5:$H$24,MATCH($B47,従業員名簿!$B$5:$B$24,0))*24),0),0))))</f>
        <v/>
      </c>
      <c r="G47" s="37" t="str">
        <f t="shared" si="0"/>
        <v/>
      </c>
      <c r="H47" s="53"/>
      <c r="I47" s="34" t="str">
        <f>IF(AND($A47="",$B47="",$D47=""),"",IF($A47="","⚠ 取得日を入れてください",IF($B47="","⚠ 社員番号を入れてください",IF(COUNTIF(従業員名簿!$B$5:$B$24,$B47)=0,"⚠ 名簿にない社員番号です",IF($D47="","⚠ 取得の単位を選んでください",IF(AND($D47="時間",設定!$C$11="なし"),"⚠ 設定が「時間単位年休なし」になっています",IF(AND($D47="時間",OR($E47="",$E47&lt;=0)),"⚠ 時間数を入れてください",IF(AND($D47&lt;&gt;"時間",$E47&lt;&gt;""),"⚠ 時間数は「時間」のときだけ入れます","OK"))))))))</f>
        <v/>
      </c>
      <c r="J47" s="35" t="str">
        <f>IF($A47="","",IF(AND($B47=年休管理簿!$H$4,$A47&gt;=年休管理簿!$C$7,$A47&lt;年休管理簿!$C$8),COUNTIFS($B$5:$B47,年休管理簿!$H$4,$A$5:$A47,"&gt;="&amp;年休管理簿!$C$7,$A$5:$A47,"&lt;"&amp;年休管理簿!$C$8),""))</f>
        <v/>
      </c>
    </row>
    <row r="48" spans="1:10" ht="18.75" customHeight="1" x14ac:dyDescent="0.15">
      <c r="A48" s="31"/>
      <c r="B48" s="21"/>
      <c r="C48" s="34" t="str">
        <f>IF($B48="","",IFERROR(INDEX(従業員名簿!$C$5:$C$24,MATCH($B48,従業員名簿!$B$5:$B$24,0)),"－"))</f>
        <v/>
      </c>
      <c r="D48" s="21"/>
      <c r="E48" s="52"/>
      <c r="F48" s="37" t="str">
        <f>IF(OR($A48="",$B48=""),"",IF($D48="1日",1,IF($D48="半日",0.5,IF($D48="時間",IFERROR($E48/(INDEX(従業員名簿!$H$5:$H$24,MATCH($B48,従業員名簿!$B$5:$B$24,0))*24),0),0))))</f>
        <v/>
      </c>
      <c r="G48" s="37" t="str">
        <f t="shared" si="0"/>
        <v/>
      </c>
      <c r="H48" s="53"/>
      <c r="I48" s="34" t="str">
        <f>IF(AND($A48="",$B48="",$D48=""),"",IF($A48="","⚠ 取得日を入れてください",IF($B48="","⚠ 社員番号を入れてください",IF(COUNTIF(従業員名簿!$B$5:$B$24,$B48)=0,"⚠ 名簿にない社員番号です",IF($D48="","⚠ 取得の単位を選んでください",IF(AND($D48="時間",設定!$C$11="なし"),"⚠ 設定が「時間単位年休なし」になっています",IF(AND($D48="時間",OR($E48="",$E48&lt;=0)),"⚠ 時間数を入れてください",IF(AND($D48&lt;&gt;"時間",$E48&lt;&gt;""),"⚠ 時間数は「時間」のときだけ入れます","OK"))))))))</f>
        <v/>
      </c>
      <c r="J48" s="35" t="str">
        <f>IF($A48="","",IF(AND($B48=年休管理簿!$H$4,$A48&gt;=年休管理簿!$C$7,$A48&lt;年休管理簿!$C$8),COUNTIFS($B$5:$B48,年休管理簿!$H$4,$A$5:$A48,"&gt;="&amp;年休管理簿!$C$7,$A$5:$A48,"&lt;"&amp;年休管理簿!$C$8),""))</f>
        <v/>
      </c>
    </row>
    <row r="49" spans="1:10" ht="18.75" customHeight="1" x14ac:dyDescent="0.15">
      <c r="A49" s="31"/>
      <c r="B49" s="21"/>
      <c r="C49" s="34" t="str">
        <f>IF($B49="","",IFERROR(INDEX(従業員名簿!$C$5:$C$24,MATCH($B49,従業員名簿!$B$5:$B$24,0)),"－"))</f>
        <v/>
      </c>
      <c r="D49" s="21"/>
      <c r="E49" s="52"/>
      <c r="F49" s="37" t="str">
        <f>IF(OR($A49="",$B49=""),"",IF($D49="1日",1,IF($D49="半日",0.5,IF($D49="時間",IFERROR($E49/(INDEX(従業員名簿!$H$5:$H$24,MATCH($B49,従業員名簿!$B$5:$B$24,0))*24),0),0))))</f>
        <v/>
      </c>
      <c r="G49" s="37" t="str">
        <f t="shared" si="0"/>
        <v/>
      </c>
      <c r="H49" s="53"/>
      <c r="I49" s="34" t="str">
        <f>IF(AND($A49="",$B49="",$D49=""),"",IF($A49="","⚠ 取得日を入れてください",IF($B49="","⚠ 社員番号を入れてください",IF(COUNTIF(従業員名簿!$B$5:$B$24,$B49)=0,"⚠ 名簿にない社員番号です",IF($D49="","⚠ 取得の単位を選んでください",IF(AND($D49="時間",設定!$C$11="なし"),"⚠ 設定が「時間単位年休なし」になっています",IF(AND($D49="時間",OR($E49="",$E49&lt;=0)),"⚠ 時間数を入れてください",IF(AND($D49&lt;&gt;"時間",$E49&lt;&gt;""),"⚠ 時間数は「時間」のときだけ入れます","OK"))))))))</f>
        <v/>
      </c>
      <c r="J49" s="35" t="str">
        <f>IF($A49="","",IF(AND($B49=年休管理簿!$H$4,$A49&gt;=年休管理簿!$C$7,$A49&lt;年休管理簿!$C$8),COUNTIFS($B$5:$B49,年休管理簿!$H$4,$A$5:$A49,"&gt;="&amp;年休管理簿!$C$7,$A$5:$A49,"&lt;"&amp;年休管理簿!$C$8),""))</f>
        <v/>
      </c>
    </row>
    <row r="50" spans="1:10" ht="18.75" customHeight="1" x14ac:dyDescent="0.15">
      <c r="A50" s="31"/>
      <c r="B50" s="21"/>
      <c r="C50" s="34" t="str">
        <f>IF($B50="","",IFERROR(INDEX(従業員名簿!$C$5:$C$24,MATCH($B50,従業員名簿!$B$5:$B$24,0)),"－"))</f>
        <v/>
      </c>
      <c r="D50" s="21"/>
      <c r="E50" s="52"/>
      <c r="F50" s="37" t="str">
        <f>IF(OR($A50="",$B50=""),"",IF($D50="1日",1,IF($D50="半日",0.5,IF($D50="時間",IFERROR($E50/(INDEX(従業員名簿!$H$5:$H$24,MATCH($B50,従業員名簿!$B$5:$B$24,0))*24),0),0))))</f>
        <v/>
      </c>
      <c r="G50" s="37" t="str">
        <f t="shared" si="0"/>
        <v/>
      </c>
      <c r="H50" s="53"/>
      <c r="I50" s="34" t="str">
        <f>IF(AND($A50="",$B50="",$D50=""),"",IF($A50="","⚠ 取得日を入れてください",IF($B50="","⚠ 社員番号を入れてください",IF(COUNTIF(従業員名簿!$B$5:$B$24,$B50)=0,"⚠ 名簿にない社員番号です",IF($D50="","⚠ 取得の単位を選んでください",IF(AND($D50="時間",設定!$C$11="なし"),"⚠ 設定が「時間単位年休なし」になっています",IF(AND($D50="時間",OR($E50="",$E50&lt;=0)),"⚠ 時間数を入れてください",IF(AND($D50&lt;&gt;"時間",$E50&lt;&gt;""),"⚠ 時間数は「時間」のときだけ入れます","OK"))))))))</f>
        <v/>
      </c>
      <c r="J50" s="35" t="str">
        <f>IF($A50="","",IF(AND($B50=年休管理簿!$H$4,$A50&gt;=年休管理簿!$C$7,$A50&lt;年休管理簿!$C$8),COUNTIFS($B$5:$B50,年休管理簿!$H$4,$A$5:$A50,"&gt;="&amp;年休管理簿!$C$7,$A$5:$A50,"&lt;"&amp;年休管理簿!$C$8),""))</f>
        <v/>
      </c>
    </row>
    <row r="51" spans="1:10" ht="18.75" customHeight="1" x14ac:dyDescent="0.15">
      <c r="A51" s="31"/>
      <c r="B51" s="21"/>
      <c r="C51" s="34" t="str">
        <f>IF($B51="","",IFERROR(INDEX(従業員名簿!$C$5:$C$24,MATCH($B51,従業員名簿!$B$5:$B$24,0)),"－"))</f>
        <v/>
      </c>
      <c r="D51" s="21"/>
      <c r="E51" s="52"/>
      <c r="F51" s="37" t="str">
        <f>IF(OR($A51="",$B51=""),"",IF($D51="1日",1,IF($D51="半日",0.5,IF($D51="時間",IFERROR($E51/(INDEX(従業員名簿!$H$5:$H$24,MATCH($B51,従業員名簿!$B$5:$B$24,0))*24),0),0))))</f>
        <v/>
      </c>
      <c r="G51" s="37" t="str">
        <f t="shared" si="0"/>
        <v/>
      </c>
      <c r="H51" s="53"/>
      <c r="I51" s="34" t="str">
        <f>IF(AND($A51="",$B51="",$D51=""),"",IF($A51="","⚠ 取得日を入れてください",IF($B51="","⚠ 社員番号を入れてください",IF(COUNTIF(従業員名簿!$B$5:$B$24,$B51)=0,"⚠ 名簿にない社員番号です",IF($D51="","⚠ 取得の単位を選んでください",IF(AND($D51="時間",設定!$C$11="なし"),"⚠ 設定が「時間単位年休なし」になっています",IF(AND($D51="時間",OR($E51="",$E51&lt;=0)),"⚠ 時間数を入れてください",IF(AND($D51&lt;&gt;"時間",$E51&lt;&gt;""),"⚠ 時間数は「時間」のときだけ入れます","OK"))))))))</f>
        <v/>
      </c>
      <c r="J51" s="35" t="str">
        <f>IF($A51="","",IF(AND($B51=年休管理簿!$H$4,$A51&gt;=年休管理簿!$C$7,$A51&lt;年休管理簿!$C$8),COUNTIFS($B$5:$B51,年休管理簿!$H$4,$A$5:$A51,"&gt;="&amp;年休管理簿!$C$7,$A$5:$A51,"&lt;"&amp;年休管理簿!$C$8),""))</f>
        <v/>
      </c>
    </row>
    <row r="52" spans="1:10" ht="18.75" customHeight="1" x14ac:dyDescent="0.15">
      <c r="A52" s="31"/>
      <c r="B52" s="21"/>
      <c r="C52" s="34" t="str">
        <f>IF($B52="","",IFERROR(INDEX(従業員名簿!$C$5:$C$24,MATCH($B52,従業員名簿!$B$5:$B$24,0)),"－"))</f>
        <v/>
      </c>
      <c r="D52" s="21"/>
      <c r="E52" s="52"/>
      <c r="F52" s="37" t="str">
        <f>IF(OR($A52="",$B52=""),"",IF($D52="1日",1,IF($D52="半日",0.5,IF($D52="時間",IFERROR($E52/(INDEX(従業員名簿!$H$5:$H$24,MATCH($B52,従業員名簿!$B$5:$B$24,0))*24),0),0))))</f>
        <v/>
      </c>
      <c r="G52" s="37" t="str">
        <f t="shared" si="0"/>
        <v/>
      </c>
      <c r="H52" s="53"/>
      <c r="I52" s="34" t="str">
        <f>IF(AND($A52="",$B52="",$D52=""),"",IF($A52="","⚠ 取得日を入れてください",IF($B52="","⚠ 社員番号を入れてください",IF(COUNTIF(従業員名簿!$B$5:$B$24,$B52)=0,"⚠ 名簿にない社員番号です",IF($D52="","⚠ 取得の単位を選んでください",IF(AND($D52="時間",設定!$C$11="なし"),"⚠ 設定が「時間単位年休なし」になっています",IF(AND($D52="時間",OR($E52="",$E52&lt;=0)),"⚠ 時間数を入れてください",IF(AND($D52&lt;&gt;"時間",$E52&lt;&gt;""),"⚠ 時間数は「時間」のときだけ入れます","OK"))))))))</f>
        <v/>
      </c>
      <c r="J52" s="35" t="str">
        <f>IF($A52="","",IF(AND($B52=年休管理簿!$H$4,$A52&gt;=年休管理簿!$C$7,$A52&lt;年休管理簿!$C$8),COUNTIFS($B$5:$B52,年休管理簿!$H$4,$A$5:$A52,"&gt;="&amp;年休管理簿!$C$7,$A$5:$A52,"&lt;"&amp;年休管理簿!$C$8),""))</f>
        <v/>
      </c>
    </row>
    <row r="53" spans="1:10" ht="18.75" customHeight="1" x14ac:dyDescent="0.15">
      <c r="A53" s="31"/>
      <c r="B53" s="21"/>
      <c r="C53" s="34" t="str">
        <f>IF($B53="","",IFERROR(INDEX(従業員名簿!$C$5:$C$24,MATCH($B53,従業員名簿!$B$5:$B$24,0)),"－"))</f>
        <v/>
      </c>
      <c r="D53" s="21"/>
      <c r="E53" s="52"/>
      <c r="F53" s="37" t="str">
        <f>IF(OR($A53="",$B53=""),"",IF($D53="1日",1,IF($D53="半日",0.5,IF($D53="時間",IFERROR($E53/(INDEX(従業員名簿!$H$5:$H$24,MATCH($B53,従業員名簿!$B$5:$B$24,0))*24),0),0))))</f>
        <v/>
      </c>
      <c r="G53" s="37" t="str">
        <f t="shared" si="0"/>
        <v/>
      </c>
      <c r="H53" s="53"/>
      <c r="I53" s="34" t="str">
        <f>IF(AND($A53="",$B53="",$D53=""),"",IF($A53="","⚠ 取得日を入れてください",IF($B53="","⚠ 社員番号を入れてください",IF(COUNTIF(従業員名簿!$B$5:$B$24,$B53)=0,"⚠ 名簿にない社員番号です",IF($D53="","⚠ 取得の単位を選んでください",IF(AND($D53="時間",設定!$C$11="なし"),"⚠ 設定が「時間単位年休なし」になっています",IF(AND($D53="時間",OR($E53="",$E53&lt;=0)),"⚠ 時間数を入れてください",IF(AND($D53&lt;&gt;"時間",$E53&lt;&gt;""),"⚠ 時間数は「時間」のときだけ入れます","OK"))))))))</f>
        <v/>
      </c>
      <c r="J53" s="35" t="str">
        <f>IF($A53="","",IF(AND($B53=年休管理簿!$H$4,$A53&gt;=年休管理簿!$C$7,$A53&lt;年休管理簿!$C$8),COUNTIFS($B$5:$B53,年休管理簿!$H$4,$A$5:$A53,"&gt;="&amp;年休管理簿!$C$7,$A$5:$A53,"&lt;"&amp;年休管理簿!$C$8),""))</f>
        <v/>
      </c>
    </row>
    <row r="54" spans="1:10" ht="18.75" customHeight="1" x14ac:dyDescent="0.15">
      <c r="A54" s="31"/>
      <c r="B54" s="21"/>
      <c r="C54" s="34" t="str">
        <f>IF($B54="","",IFERROR(INDEX(従業員名簿!$C$5:$C$24,MATCH($B54,従業員名簿!$B$5:$B$24,0)),"－"))</f>
        <v/>
      </c>
      <c r="D54" s="21"/>
      <c r="E54" s="52"/>
      <c r="F54" s="37" t="str">
        <f>IF(OR($A54="",$B54=""),"",IF($D54="1日",1,IF($D54="半日",0.5,IF($D54="時間",IFERROR($E54/(INDEX(従業員名簿!$H$5:$H$24,MATCH($B54,従業員名簿!$B$5:$B$24,0))*24),0),0))))</f>
        <v/>
      </c>
      <c r="G54" s="37" t="str">
        <f t="shared" si="0"/>
        <v/>
      </c>
      <c r="H54" s="53"/>
      <c r="I54" s="34" t="str">
        <f>IF(AND($A54="",$B54="",$D54=""),"",IF($A54="","⚠ 取得日を入れてください",IF($B54="","⚠ 社員番号を入れてください",IF(COUNTIF(従業員名簿!$B$5:$B$24,$B54)=0,"⚠ 名簿にない社員番号です",IF($D54="","⚠ 取得の単位を選んでください",IF(AND($D54="時間",設定!$C$11="なし"),"⚠ 設定が「時間単位年休なし」になっています",IF(AND($D54="時間",OR($E54="",$E54&lt;=0)),"⚠ 時間数を入れてください",IF(AND($D54&lt;&gt;"時間",$E54&lt;&gt;""),"⚠ 時間数は「時間」のときだけ入れます","OK"))))))))</f>
        <v/>
      </c>
      <c r="J54" s="35" t="str">
        <f>IF($A54="","",IF(AND($B54=年休管理簿!$H$4,$A54&gt;=年休管理簿!$C$7,$A54&lt;年休管理簿!$C$8),COUNTIFS($B$5:$B54,年休管理簿!$H$4,$A$5:$A54,"&gt;="&amp;年休管理簿!$C$7,$A$5:$A54,"&lt;"&amp;年休管理簿!$C$8),""))</f>
        <v/>
      </c>
    </row>
    <row r="55" spans="1:10" ht="18.75" customHeight="1" x14ac:dyDescent="0.15">
      <c r="A55" s="31"/>
      <c r="B55" s="21"/>
      <c r="C55" s="34" t="str">
        <f>IF($B55="","",IFERROR(INDEX(従業員名簿!$C$5:$C$24,MATCH($B55,従業員名簿!$B$5:$B$24,0)),"－"))</f>
        <v/>
      </c>
      <c r="D55" s="21"/>
      <c r="E55" s="52"/>
      <c r="F55" s="37" t="str">
        <f>IF(OR($A55="",$B55=""),"",IF($D55="1日",1,IF($D55="半日",0.5,IF($D55="時間",IFERROR($E55/(INDEX(従業員名簿!$H$5:$H$24,MATCH($B55,従業員名簿!$B$5:$B$24,0))*24),0),0))))</f>
        <v/>
      </c>
      <c r="G55" s="37" t="str">
        <f t="shared" si="0"/>
        <v/>
      </c>
      <c r="H55" s="53"/>
      <c r="I55" s="34" t="str">
        <f>IF(AND($A55="",$B55="",$D55=""),"",IF($A55="","⚠ 取得日を入れてください",IF($B55="","⚠ 社員番号を入れてください",IF(COUNTIF(従業員名簿!$B$5:$B$24,$B55)=0,"⚠ 名簿にない社員番号です",IF($D55="","⚠ 取得の単位を選んでください",IF(AND($D55="時間",設定!$C$11="なし"),"⚠ 設定が「時間単位年休なし」になっています",IF(AND($D55="時間",OR($E55="",$E55&lt;=0)),"⚠ 時間数を入れてください",IF(AND($D55&lt;&gt;"時間",$E55&lt;&gt;""),"⚠ 時間数は「時間」のときだけ入れます","OK"))))))))</f>
        <v/>
      </c>
      <c r="J55" s="35" t="str">
        <f>IF($A55="","",IF(AND($B55=年休管理簿!$H$4,$A55&gt;=年休管理簿!$C$7,$A55&lt;年休管理簿!$C$8),COUNTIFS($B$5:$B55,年休管理簿!$H$4,$A$5:$A55,"&gt;="&amp;年休管理簿!$C$7,$A$5:$A55,"&lt;"&amp;年休管理簿!$C$8),""))</f>
        <v/>
      </c>
    </row>
    <row r="56" spans="1:10" ht="18.75" customHeight="1" x14ac:dyDescent="0.15">
      <c r="A56" s="31"/>
      <c r="B56" s="21"/>
      <c r="C56" s="34" t="str">
        <f>IF($B56="","",IFERROR(INDEX(従業員名簿!$C$5:$C$24,MATCH($B56,従業員名簿!$B$5:$B$24,0)),"－"))</f>
        <v/>
      </c>
      <c r="D56" s="21"/>
      <c r="E56" s="52"/>
      <c r="F56" s="37" t="str">
        <f>IF(OR($A56="",$B56=""),"",IF($D56="1日",1,IF($D56="半日",0.5,IF($D56="時間",IFERROR($E56/(INDEX(従業員名簿!$H$5:$H$24,MATCH($B56,従業員名簿!$B$5:$B$24,0))*24),0),0))))</f>
        <v/>
      </c>
      <c r="G56" s="37" t="str">
        <f t="shared" si="0"/>
        <v/>
      </c>
      <c r="H56" s="53"/>
      <c r="I56" s="34" t="str">
        <f>IF(AND($A56="",$B56="",$D56=""),"",IF($A56="","⚠ 取得日を入れてください",IF($B56="","⚠ 社員番号を入れてください",IF(COUNTIF(従業員名簿!$B$5:$B$24,$B56)=0,"⚠ 名簿にない社員番号です",IF($D56="","⚠ 取得の単位を選んでください",IF(AND($D56="時間",設定!$C$11="なし"),"⚠ 設定が「時間単位年休なし」になっています",IF(AND($D56="時間",OR($E56="",$E56&lt;=0)),"⚠ 時間数を入れてください",IF(AND($D56&lt;&gt;"時間",$E56&lt;&gt;""),"⚠ 時間数は「時間」のときだけ入れます","OK"))))))))</f>
        <v/>
      </c>
      <c r="J56" s="35" t="str">
        <f>IF($A56="","",IF(AND($B56=年休管理簿!$H$4,$A56&gt;=年休管理簿!$C$7,$A56&lt;年休管理簿!$C$8),COUNTIFS($B$5:$B56,年休管理簿!$H$4,$A$5:$A56,"&gt;="&amp;年休管理簿!$C$7,$A$5:$A56,"&lt;"&amp;年休管理簿!$C$8),""))</f>
        <v/>
      </c>
    </row>
    <row r="57" spans="1:10" ht="18.75" customHeight="1" x14ac:dyDescent="0.15">
      <c r="A57" s="31"/>
      <c r="B57" s="21"/>
      <c r="C57" s="34" t="str">
        <f>IF($B57="","",IFERROR(INDEX(従業員名簿!$C$5:$C$24,MATCH($B57,従業員名簿!$B$5:$B$24,0)),"－"))</f>
        <v/>
      </c>
      <c r="D57" s="21"/>
      <c r="E57" s="52"/>
      <c r="F57" s="37" t="str">
        <f>IF(OR($A57="",$B57=""),"",IF($D57="1日",1,IF($D57="半日",0.5,IF($D57="時間",IFERROR($E57/(INDEX(従業員名簿!$H$5:$H$24,MATCH($B57,従業員名簿!$B$5:$B$24,0))*24),0),0))))</f>
        <v/>
      </c>
      <c r="G57" s="37" t="str">
        <f t="shared" si="0"/>
        <v/>
      </c>
      <c r="H57" s="53"/>
      <c r="I57" s="34" t="str">
        <f>IF(AND($A57="",$B57="",$D57=""),"",IF($A57="","⚠ 取得日を入れてください",IF($B57="","⚠ 社員番号を入れてください",IF(COUNTIF(従業員名簿!$B$5:$B$24,$B57)=0,"⚠ 名簿にない社員番号です",IF($D57="","⚠ 取得の単位を選んでください",IF(AND($D57="時間",設定!$C$11="なし"),"⚠ 設定が「時間単位年休なし」になっています",IF(AND($D57="時間",OR($E57="",$E57&lt;=0)),"⚠ 時間数を入れてください",IF(AND($D57&lt;&gt;"時間",$E57&lt;&gt;""),"⚠ 時間数は「時間」のときだけ入れます","OK"))))))))</f>
        <v/>
      </c>
      <c r="J57" s="35" t="str">
        <f>IF($A57="","",IF(AND($B57=年休管理簿!$H$4,$A57&gt;=年休管理簿!$C$7,$A57&lt;年休管理簿!$C$8),COUNTIFS($B$5:$B57,年休管理簿!$H$4,$A$5:$A57,"&gt;="&amp;年休管理簿!$C$7,$A$5:$A57,"&lt;"&amp;年休管理簿!$C$8),""))</f>
        <v/>
      </c>
    </row>
    <row r="58" spans="1:10" ht="18.75" customHeight="1" x14ac:dyDescent="0.15">
      <c r="A58" s="31"/>
      <c r="B58" s="21"/>
      <c r="C58" s="34" t="str">
        <f>IF($B58="","",IFERROR(INDEX(従業員名簿!$C$5:$C$24,MATCH($B58,従業員名簿!$B$5:$B$24,0)),"－"))</f>
        <v/>
      </c>
      <c r="D58" s="21"/>
      <c r="E58" s="52"/>
      <c r="F58" s="37" t="str">
        <f>IF(OR($A58="",$B58=""),"",IF($D58="1日",1,IF($D58="半日",0.5,IF($D58="時間",IFERROR($E58/(INDEX(従業員名簿!$H$5:$H$24,MATCH($B58,従業員名簿!$B$5:$B$24,0))*24),0),0))))</f>
        <v/>
      </c>
      <c r="G58" s="37" t="str">
        <f t="shared" si="0"/>
        <v/>
      </c>
      <c r="H58" s="53"/>
      <c r="I58" s="34" t="str">
        <f>IF(AND($A58="",$B58="",$D58=""),"",IF($A58="","⚠ 取得日を入れてください",IF($B58="","⚠ 社員番号を入れてください",IF(COUNTIF(従業員名簿!$B$5:$B$24,$B58)=0,"⚠ 名簿にない社員番号です",IF($D58="","⚠ 取得の単位を選んでください",IF(AND($D58="時間",設定!$C$11="なし"),"⚠ 設定が「時間単位年休なし」になっています",IF(AND($D58="時間",OR($E58="",$E58&lt;=0)),"⚠ 時間数を入れてください",IF(AND($D58&lt;&gt;"時間",$E58&lt;&gt;""),"⚠ 時間数は「時間」のときだけ入れます","OK"))))))))</f>
        <v/>
      </c>
      <c r="J58" s="35" t="str">
        <f>IF($A58="","",IF(AND($B58=年休管理簿!$H$4,$A58&gt;=年休管理簿!$C$7,$A58&lt;年休管理簿!$C$8),COUNTIFS($B$5:$B58,年休管理簿!$H$4,$A$5:$A58,"&gt;="&amp;年休管理簿!$C$7,$A$5:$A58,"&lt;"&amp;年休管理簿!$C$8),""))</f>
        <v/>
      </c>
    </row>
    <row r="59" spans="1:10" ht="18.75" customHeight="1" x14ac:dyDescent="0.15">
      <c r="A59" s="31"/>
      <c r="B59" s="21"/>
      <c r="C59" s="34" t="str">
        <f>IF($B59="","",IFERROR(INDEX(従業員名簿!$C$5:$C$24,MATCH($B59,従業員名簿!$B$5:$B$24,0)),"－"))</f>
        <v/>
      </c>
      <c r="D59" s="21"/>
      <c r="E59" s="52"/>
      <c r="F59" s="37" t="str">
        <f>IF(OR($A59="",$B59=""),"",IF($D59="1日",1,IF($D59="半日",0.5,IF($D59="時間",IFERROR($E59/(INDEX(従業員名簿!$H$5:$H$24,MATCH($B59,従業員名簿!$B$5:$B$24,0))*24),0),0))))</f>
        <v/>
      </c>
      <c r="G59" s="37" t="str">
        <f t="shared" si="0"/>
        <v/>
      </c>
      <c r="H59" s="53"/>
      <c r="I59" s="34" t="str">
        <f>IF(AND($A59="",$B59="",$D59=""),"",IF($A59="","⚠ 取得日を入れてください",IF($B59="","⚠ 社員番号を入れてください",IF(COUNTIF(従業員名簿!$B$5:$B$24,$B59)=0,"⚠ 名簿にない社員番号です",IF($D59="","⚠ 取得の単位を選んでください",IF(AND($D59="時間",設定!$C$11="なし"),"⚠ 設定が「時間単位年休なし」になっています",IF(AND($D59="時間",OR($E59="",$E59&lt;=0)),"⚠ 時間数を入れてください",IF(AND($D59&lt;&gt;"時間",$E59&lt;&gt;""),"⚠ 時間数は「時間」のときだけ入れます","OK"))))))))</f>
        <v/>
      </c>
      <c r="J59" s="35" t="str">
        <f>IF($A59="","",IF(AND($B59=年休管理簿!$H$4,$A59&gt;=年休管理簿!$C$7,$A59&lt;年休管理簿!$C$8),COUNTIFS($B$5:$B59,年休管理簿!$H$4,$A$5:$A59,"&gt;="&amp;年休管理簿!$C$7,$A$5:$A59,"&lt;"&amp;年休管理簿!$C$8),""))</f>
        <v/>
      </c>
    </row>
    <row r="60" spans="1:10" ht="18.75" customHeight="1" x14ac:dyDescent="0.15">
      <c r="A60" s="31"/>
      <c r="B60" s="21"/>
      <c r="C60" s="34" t="str">
        <f>IF($B60="","",IFERROR(INDEX(従業員名簿!$C$5:$C$24,MATCH($B60,従業員名簿!$B$5:$B$24,0)),"－"))</f>
        <v/>
      </c>
      <c r="D60" s="21"/>
      <c r="E60" s="52"/>
      <c r="F60" s="37" t="str">
        <f>IF(OR($A60="",$B60=""),"",IF($D60="1日",1,IF($D60="半日",0.5,IF($D60="時間",IFERROR($E60/(INDEX(従業員名簿!$H$5:$H$24,MATCH($B60,従業員名簿!$B$5:$B$24,0))*24),0),0))))</f>
        <v/>
      </c>
      <c r="G60" s="37" t="str">
        <f t="shared" si="0"/>
        <v/>
      </c>
      <c r="H60" s="53"/>
      <c r="I60" s="34" t="str">
        <f>IF(AND($A60="",$B60="",$D60=""),"",IF($A60="","⚠ 取得日を入れてください",IF($B60="","⚠ 社員番号を入れてください",IF(COUNTIF(従業員名簿!$B$5:$B$24,$B60)=0,"⚠ 名簿にない社員番号です",IF($D60="","⚠ 取得の単位を選んでください",IF(AND($D60="時間",設定!$C$11="なし"),"⚠ 設定が「時間単位年休なし」になっています",IF(AND($D60="時間",OR($E60="",$E60&lt;=0)),"⚠ 時間数を入れてください",IF(AND($D60&lt;&gt;"時間",$E60&lt;&gt;""),"⚠ 時間数は「時間」のときだけ入れます","OK"))))))))</f>
        <v/>
      </c>
      <c r="J60" s="35" t="str">
        <f>IF($A60="","",IF(AND($B60=年休管理簿!$H$4,$A60&gt;=年休管理簿!$C$7,$A60&lt;年休管理簿!$C$8),COUNTIFS($B$5:$B60,年休管理簿!$H$4,$A$5:$A60,"&gt;="&amp;年休管理簿!$C$7,$A$5:$A60,"&lt;"&amp;年休管理簿!$C$8),""))</f>
        <v/>
      </c>
    </row>
    <row r="61" spans="1:10" ht="18.75" customHeight="1" x14ac:dyDescent="0.15">
      <c r="A61" s="31"/>
      <c r="B61" s="21"/>
      <c r="C61" s="34" t="str">
        <f>IF($B61="","",IFERROR(INDEX(従業員名簿!$C$5:$C$24,MATCH($B61,従業員名簿!$B$5:$B$24,0)),"－"))</f>
        <v/>
      </c>
      <c r="D61" s="21"/>
      <c r="E61" s="52"/>
      <c r="F61" s="37" t="str">
        <f>IF(OR($A61="",$B61=""),"",IF($D61="1日",1,IF($D61="半日",0.5,IF($D61="時間",IFERROR($E61/(INDEX(従業員名簿!$H$5:$H$24,MATCH($B61,従業員名簿!$B$5:$B$24,0))*24),0),0))))</f>
        <v/>
      </c>
      <c r="G61" s="37" t="str">
        <f t="shared" si="0"/>
        <v/>
      </c>
      <c r="H61" s="53"/>
      <c r="I61" s="34" t="str">
        <f>IF(AND($A61="",$B61="",$D61=""),"",IF($A61="","⚠ 取得日を入れてください",IF($B61="","⚠ 社員番号を入れてください",IF(COUNTIF(従業員名簿!$B$5:$B$24,$B61)=0,"⚠ 名簿にない社員番号です",IF($D61="","⚠ 取得の単位を選んでください",IF(AND($D61="時間",設定!$C$11="なし"),"⚠ 設定が「時間単位年休なし」になっています",IF(AND($D61="時間",OR($E61="",$E61&lt;=0)),"⚠ 時間数を入れてください",IF(AND($D61&lt;&gt;"時間",$E61&lt;&gt;""),"⚠ 時間数は「時間」のときだけ入れます","OK"))))))))</f>
        <v/>
      </c>
      <c r="J61" s="35" t="str">
        <f>IF($A61="","",IF(AND($B61=年休管理簿!$H$4,$A61&gt;=年休管理簿!$C$7,$A61&lt;年休管理簿!$C$8),COUNTIFS($B$5:$B61,年休管理簿!$H$4,$A$5:$A61,"&gt;="&amp;年休管理簿!$C$7,$A$5:$A61,"&lt;"&amp;年休管理簿!$C$8),""))</f>
        <v/>
      </c>
    </row>
    <row r="62" spans="1:10" ht="18.75" customHeight="1" x14ac:dyDescent="0.15">
      <c r="A62" s="31"/>
      <c r="B62" s="21"/>
      <c r="C62" s="34" t="str">
        <f>IF($B62="","",IFERROR(INDEX(従業員名簿!$C$5:$C$24,MATCH($B62,従業員名簿!$B$5:$B$24,0)),"－"))</f>
        <v/>
      </c>
      <c r="D62" s="21"/>
      <c r="E62" s="52"/>
      <c r="F62" s="37" t="str">
        <f>IF(OR($A62="",$B62=""),"",IF($D62="1日",1,IF($D62="半日",0.5,IF($D62="時間",IFERROR($E62/(INDEX(従業員名簿!$H$5:$H$24,MATCH($B62,従業員名簿!$B$5:$B$24,0))*24),0),0))))</f>
        <v/>
      </c>
      <c r="G62" s="37" t="str">
        <f t="shared" si="0"/>
        <v/>
      </c>
      <c r="H62" s="53"/>
      <c r="I62" s="34" t="str">
        <f>IF(AND($A62="",$B62="",$D62=""),"",IF($A62="","⚠ 取得日を入れてください",IF($B62="","⚠ 社員番号を入れてください",IF(COUNTIF(従業員名簿!$B$5:$B$24,$B62)=0,"⚠ 名簿にない社員番号です",IF($D62="","⚠ 取得の単位を選んでください",IF(AND($D62="時間",設定!$C$11="なし"),"⚠ 設定が「時間単位年休なし」になっています",IF(AND($D62="時間",OR($E62="",$E62&lt;=0)),"⚠ 時間数を入れてください",IF(AND($D62&lt;&gt;"時間",$E62&lt;&gt;""),"⚠ 時間数は「時間」のときだけ入れます","OK"))))))))</f>
        <v/>
      </c>
      <c r="J62" s="35" t="str">
        <f>IF($A62="","",IF(AND($B62=年休管理簿!$H$4,$A62&gt;=年休管理簿!$C$7,$A62&lt;年休管理簿!$C$8),COUNTIFS($B$5:$B62,年休管理簿!$H$4,$A$5:$A62,"&gt;="&amp;年休管理簿!$C$7,$A$5:$A62,"&lt;"&amp;年休管理簿!$C$8),""))</f>
        <v/>
      </c>
    </row>
    <row r="63" spans="1:10" ht="18.75" customHeight="1" x14ac:dyDescent="0.15">
      <c r="A63" s="31"/>
      <c r="B63" s="21"/>
      <c r="C63" s="34" t="str">
        <f>IF($B63="","",IFERROR(INDEX(従業員名簿!$C$5:$C$24,MATCH($B63,従業員名簿!$B$5:$B$24,0)),"－"))</f>
        <v/>
      </c>
      <c r="D63" s="21"/>
      <c r="E63" s="52"/>
      <c r="F63" s="37" t="str">
        <f>IF(OR($A63="",$B63=""),"",IF($D63="1日",1,IF($D63="半日",0.5,IF($D63="時間",IFERROR($E63/(INDEX(従業員名簿!$H$5:$H$24,MATCH($B63,従業員名簿!$B$5:$B$24,0))*24),0),0))))</f>
        <v/>
      </c>
      <c r="G63" s="37" t="str">
        <f t="shared" si="0"/>
        <v/>
      </c>
      <c r="H63" s="53"/>
      <c r="I63" s="34" t="str">
        <f>IF(AND($A63="",$B63="",$D63=""),"",IF($A63="","⚠ 取得日を入れてください",IF($B63="","⚠ 社員番号を入れてください",IF(COUNTIF(従業員名簿!$B$5:$B$24,$B63)=0,"⚠ 名簿にない社員番号です",IF($D63="","⚠ 取得の単位を選んでください",IF(AND($D63="時間",設定!$C$11="なし"),"⚠ 設定が「時間単位年休なし」になっています",IF(AND($D63="時間",OR($E63="",$E63&lt;=0)),"⚠ 時間数を入れてください",IF(AND($D63&lt;&gt;"時間",$E63&lt;&gt;""),"⚠ 時間数は「時間」のときだけ入れます","OK"))))))))</f>
        <v/>
      </c>
      <c r="J63" s="35" t="str">
        <f>IF($A63="","",IF(AND($B63=年休管理簿!$H$4,$A63&gt;=年休管理簿!$C$7,$A63&lt;年休管理簿!$C$8),COUNTIFS($B$5:$B63,年休管理簿!$H$4,$A$5:$A63,"&gt;="&amp;年休管理簿!$C$7,$A$5:$A63,"&lt;"&amp;年休管理簿!$C$8),""))</f>
        <v/>
      </c>
    </row>
    <row r="64" spans="1:10" ht="18.75" customHeight="1" x14ac:dyDescent="0.15">
      <c r="A64" s="31"/>
      <c r="B64" s="21"/>
      <c r="C64" s="34" t="str">
        <f>IF($B64="","",IFERROR(INDEX(従業員名簿!$C$5:$C$24,MATCH($B64,従業員名簿!$B$5:$B$24,0)),"－"))</f>
        <v/>
      </c>
      <c r="D64" s="21"/>
      <c r="E64" s="52"/>
      <c r="F64" s="37" t="str">
        <f>IF(OR($A64="",$B64=""),"",IF($D64="1日",1,IF($D64="半日",0.5,IF($D64="時間",IFERROR($E64/(INDEX(従業員名簿!$H$5:$H$24,MATCH($B64,従業員名簿!$B$5:$B$24,0))*24),0),0))))</f>
        <v/>
      </c>
      <c r="G64" s="37" t="str">
        <f t="shared" si="0"/>
        <v/>
      </c>
      <c r="H64" s="53"/>
      <c r="I64" s="34" t="str">
        <f>IF(AND($A64="",$B64="",$D64=""),"",IF($A64="","⚠ 取得日を入れてください",IF($B64="","⚠ 社員番号を入れてください",IF(COUNTIF(従業員名簿!$B$5:$B$24,$B64)=0,"⚠ 名簿にない社員番号です",IF($D64="","⚠ 取得の単位を選んでください",IF(AND($D64="時間",設定!$C$11="なし"),"⚠ 設定が「時間単位年休なし」になっています",IF(AND($D64="時間",OR($E64="",$E64&lt;=0)),"⚠ 時間数を入れてください",IF(AND($D64&lt;&gt;"時間",$E64&lt;&gt;""),"⚠ 時間数は「時間」のときだけ入れます","OK"))))))))</f>
        <v/>
      </c>
      <c r="J64" s="35" t="str">
        <f>IF($A64="","",IF(AND($B64=年休管理簿!$H$4,$A64&gt;=年休管理簿!$C$7,$A64&lt;年休管理簿!$C$8),COUNTIFS($B$5:$B64,年休管理簿!$H$4,$A$5:$A64,"&gt;="&amp;年休管理簿!$C$7,$A$5:$A64,"&lt;"&amp;年休管理簿!$C$8),""))</f>
        <v/>
      </c>
    </row>
    <row r="65" spans="1:10" ht="18.75" customHeight="1" x14ac:dyDescent="0.15">
      <c r="A65" s="31"/>
      <c r="B65" s="21"/>
      <c r="C65" s="34" t="str">
        <f>IF($B65="","",IFERROR(INDEX(従業員名簿!$C$5:$C$24,MATCH($B65,従業員名簿!$B$5:$B$24,0)),"－"))</f>
        <v/>
      </c>
      <c r="D65" s="21"/>
      <c r="E65" s="52"/>
      <c r="F65" s="37" t="str">
        <f>IF(OR($A65="",$B65=""),"",IF($D65="1日",1,IF($D65="半日",0.5,IF($D65="時間",IFERROR($E65/(INDEX(従業員名簿!$H$5:$H$24,MATCH($B65,従業員名簿!$B$5:$B$24,0))*24),0),0))))</f>
        <v/>
      </c>
      <c r="G65" s="37" t="str">
        <f t="shared" si="0"/>
        <v/>
      </c>
      <c r="H65" s="53"/>
      <c r="I65" s="34" t="str">
        <f>IF(AND($A65="",$B65="",$D65=""),"",IF($A65="","⚠ 取得日を入れてください",IF($B65="","⚠ 社員番号を入れてください",IF(COUNTIF(従業員名簿!$B$5:$B$24,$B65)=0,"⚠ 名簿にない社員番号です",IF($D65="","⚠ 取得の単位を選んでください",IF(AND($D65="時間",設定!$C$11="なし"),"⚠ 設定が「時間単位年休なし」になっています",IF(AND($D65="時間",OR($E65="",$E65&lt;=0)),"⚠ 時間数を入れてください",IF(AND($D65&lt;&gt;"時間",$E65&lt;&gt;""),"⚠ 時間数は「時間」のときだけ入れます","OK"))))))))</f>
        <v/>
      </c>
      <c r="J65" s="35" t="str">
        <f>IF($A65="","",IF(AND($B65=年休管理簿!$H$4,$A65&gt;=年休管理簿!$C$7,$A65&lt;年休管理簿!$C$8),COUNTIFS($B$5:$B65,年休管理簿!$H$4,$A$5:$A65,"&gt;="&amp;年休管理簿!$C$7,$A$5:$A65,"&lt;"&amp;年休管理簿!$C$8),""))</f>
        <v/>
      </c>
    </row>
    <row r="66" spans="1:10" ht="18.75" customHeight="1" x14ac:dyDescent="0.15">
      <c r="A66" s="31"/>
      <c r="B66" s="21"/>
      <c r="C66" s="34" t="str">
        <f>IF($B66="","",IFERROR(INDEX(従業員名簿!$C$5:$C$24,MATCH($B66,従業員名簿!$B$5:$B$24,0)),"－"))</f>
        <v/>
      </c>
      <c r="D66" s="21"/>
      <c r="E66" s="52"/>
      <c r="F66" s="37" t="str">
        <f>IF(OR($A66="",$B66=""),"",IF($D66="1日",1,IF($D66="半日",0.5,IF($D66="時間",IFERROR($E66/(INDEX(従業員名簿!$H$5:$H$24,MATCH($B66,従業員名簿!$B$5:$B$24,0))*24),0),0))))</f>
        <v/>
      </c>
      <c r="G66" s="37" t="str">
        <f t="shared" si="0"/>
        <v/>
      </c>
      <c r="H66" s="53"/>
      <c r="I66" s="34" t="str">
        <f>IF(AND($A66="",$B66="",$D66=""),"",IF($A66="","⚠ 取得日を入れてください",IF($B66="","⚠ 社員番号を入れてください",IF(COUNTIF(従業員名簿!$B$5:$B$24,$B66)=0,"⚠ 名簿にない社員番号です",IF($D66="","⚠ 取得の単位を選んでください",IF(AND($D66="時間",設定!$C$11="なし"),"⚠ 設定が「時間単位年休なし」になっています",IF(AND($D66="時間",OR($E66="",$E66&lt;=0)),"⚠ 時間数を入れてください",IF(AND($D66&lt;&gt;"時間",$E66&lt;&gt;""),"⚠ 時間数は「時間」のときだけ入れます","OK"))))))))</f>
        <v/>
      </c>
      <c r="J66" s="35" t="str">
        <f>IF($A66="","",IF(AND($B66=年休管理簿!$H$4,$A66&gt;=年休管理簿!$C$7,$A66&lt;年休管理簿!$C$8),COUNTIFS($B$5:$B66,年休管理簿!$H$4,$A$5:$A66,"&gt;="&amp;年休管理簿!$C$7,$A$5:$A66,"&lt;"&amp;年休管理簿!$C$8),""))</f>
        <v/>
      </c>
    </row>
    <row r="67" spans="1:10" ht="18.75" customHeight="1" x14ac:dyDescent="0.15">
      <c r="A67" s="31"/>
      <c r="B67" s="21"/>
      <c r="C67" s="34" t="str">
        <f>IF($B67="","",IFERROR(INDEX(従業員名簿!$C$5:$C$24,MATCH($B67,従業員名簿!$B$5:$B$24,0)),"－"))</f>
        <v/>
      </c>
      <c r="D67" s="21"/>
      <c r="E67" s="52"/>
      <c r="F67" s="37" t="str">
        <f>IF(OR($A67="",$B67=""),"",IF($D67="1日",1,IF($D67="半日",0.5,IF($D67="時間",IFERROR($E67/(INDEX(従業員名簿!$H$5:$H$24,MATCH($B67,従業員名簿!$B$5:$B$24,0))*24),0),0))))</f>
        <v/>
      </c>
      <c r="G67" s="37" t="str">
        <f t="shared" si="0"/>
        <v/>
      </c>
      <c r="H67" s="53"/>
      <c r="I67" s="34" t="str">
        <f>IF(AND($A67="",$B67="",$D67=""),"",IF($A67="","⚠ 取得日を入れてください",IF($B67="","⚠ 社員番号を入れてください",IF(COUNTIF(従業員名簿!$B$5:$B$24,$B67)=0,"⚠ 名簿にない社員番号です",IF($D67="","⚠ 取得の単位を選んでください",IF(AND($D67="時間",設定!$C$11="なし"),"⚠ 設定が「時間単位年休なし」になっています",IF(AND($D67="時間",OR($E67="",$E67&lt;=0)),"⚠ 時間数を入れてください",IF(AND($D67&lt;&gt;"時間",$E67&lt;&gt;""),"⚠ 時間数は「時間」のときだけ入れます","OK"))))))))</f>
        <v/>
      </c>
      <c r="J67" s="35" t="str">
        <f>IF($A67="","",IF(AND($B67=年休管理簿!$H$4,$A67&gt;=年休管理簿!$C$7,$A67&lt;年休管理簿!$C$8),COUNTIFS($B$5:$B67,年休管理簿!$H$4,$A$5:$A67,"&gt;="&amp;年休管理簿!$C$7,$A$5:$A67,"&lt;"&amp;年休管理簿!$C$8),""))</f>
        <v/>
      </c>
    </row>
    <row r="68" spans="1:10" ht="18.75" customHeight="1" x14ac:dyDescent="0.15">
      <c r="A68" s="31"/>
      <c r="B68" s="21"/>
      <c r="C68" s="34" t="str">
        <f>IF($B68="","",IFERROR(INDEX(従業員名簿!$C$5:$C$24,MATCH($B68,従業員名簿!$B$5:$B$24,0)),"－"))</f>
        <v/>
      </c>
      <c r="D68" s="21"/>
      <c r="E68" s="52"/>
      <c r="F68" s="37" t="str">
        <f>IF(OR($A68="",$B68=""),"",IF($D68="1日",1,IF($D68="半日",0.5,IF($D68="時間",IFERROR($E68/(INDEX(従業員名簿!$H$5:$H$24,MATCH($B68,従業員名簿!$B$5:$B$24,0))*24),0),0))))</f>
        <v/>
      </c>
      <c r="G68" s="37" t="str">
        <f t="shared" si="0"/>
        <v/>
      </c>
      <c r="H68" s="53"/>
      <c r="I68" s="34" t="str">
        <f>IF(AND($A68="",$B68="",$D68=""),"",IF($A68="","⚠ 取得日を入れてください",IF($B68="","⚠ 社員番号を入れてください",IF(COUNTIF(従業員名簿!$B$5:$B$24,$B68)=0,"⚠ 名簿にない社員番号です",IF($D68="","⚠ 取得の単位を選んでください",IF(AND($D68="時間",設定!$C$11="なし"),"⚠ 設定が「時間単位年休なし」になっています",IF(AND($D68="時間",OR($E68="",$E68&lt;=0)),"⚠ 時間数を入れてください",IF(AND($D68&lt;&gt;"時間",$E68&lt;&gt;""),"⚠ 時間数は「時間」のときだけ入れます","OK"))))))))</f>
        <v/>
      </c>
      <c r="J68" s="35" t="str">
        <f>IF($A68="","",IF(AND($B68=年休管理簿!$H$4,$A68&gt;=年休管理簿!$C$7,$A68&lt;年休管理簿!$C$8),COUNTIFS($B$5:$B68,年休管理簿!$H$4,$A$5:$A68,"&gt;="&amp;年休管理簿!$C$7,$A$5:$A68,"&lt;"&amp;年休管理簿!$C$8),""))</f>
        <v/>
      </c>
    </row>
    <row r="69" spans="1:10" ht="18.75" customHeight="1" x14ac:dyDescent="0.15">
      <c r="A69" s="31"/>
      <c r="B69" s="21"/>
      <c r="C69" s="34" t="str">
        <f>IF($B69="","",IFERROR(INDEX(従業員名簿!$C$5:$C$24,MATCH($B69,従業員名簿!$B$5:$B$24,0)),"－"))</f>
        <v/>
      </c>
      <c r="D69" s="21"/>
      <c r="E69" s="52"/>
      <c r="F69" s="37" t="str">
        <f>IF(OR($A69="",$B69=""),"",IF($D69="1日",1,IF($D69="半日",0.5,IF($D69="時間",IFERROR($E69/(INDEX(従業員名簿!$H$5:$H$24,MATCH($B69,従業員名簿!$B$5:$B$24,0))*24),0),0))))</f>
        <v/>
      </c>
      <c r="G69" s="37" t="str">
        <f t="shared" ref="G69:G132" si="1">IF(OR($A69="",$B69=""),"",IF($D69="1日",1,IF($D69="半日",0.5,0)))</f>
        <v/>
      </c>
      <c r="H69" s="53"/>
      <c r="I69" s="34" t="str">
        <f>IF(AND($A69="",$B69="",$D69=""),"",IF($A69="","⚠ 取得日を入れてください",IF($B69="","⚠ 社員番号を入れてください",IF(COUNTIF(従業員名簿!$B$5:$B$24,$B69)=0,"⚠ 名簿にない社員番号です",IF($D69="","⚠ 取得の単位を選んでください",IF(AND($D69="時間",設定!$C$11="なし"),"⚠ 設定が「時間単位年休なし」になっています",IF(AND($D69="時間",OR($E69="",$E69&lt;=0)),"⚠ 時間数を入れてください",IF(AND($D69&lt;&gt;"時間",$E69&lt;&gt;""),"⚠ 時間数は「時間」のときだけ入れます","OK"))))))))</f>
        <v/>
      </c>
      <c r="J69" s="35" t="str">
        <f>IF($A69="","",IF(AND($B69=年休管理簿!$H$4,$A69&gt;=年休管理簿!$C$7,$A69&lt;年休管理簿!$C$8),COUNTIFS($B$5:$B69,年休管理簿!$H$4,$A$5:$A69,"&gt;="&amp;年休管理簿!$C$7,$A$5:$A69,"&lt;"&amp;年休管理簿!$C$8),""))</f>
        <v/>
      </c>
    </row>
    <row r="70" spans="1:10" ht="18.75" customHeight="1" x14ac:dyDescent="0.15">
      <c r="A70" s="31"/>
      <c r="B70" s="21"/>
      <c r="C70" s="34" t="str">
        <f>IF($B70="","",IFERROR(INDEX(従業員名簿!$C$5:$C$24,MATCH($B70,従業員名簿!$B$5:$B$24,0)),"－"))</f>
        <v/>
      </c>
      <c r="D70" s="21"/>
      <c r="E70" s="52"/>
      <c r="F70" s="37" t="str">
        <f>IF(OR($A70="",$B70=""),"",IF($D70="1日",1,IF($D70="半日",0.5,IF($D70="時間",IFERROR($E70/(INDEX(従業員名簿!$H$5:$H$24,MATCH($B70,従業員名簿!$B$5:$B$24,0))*24),0),0))))</f>
        <v/>
      </c>
      <c r="G70" s="37" t="str">
        <f t="shared" si="1"/>
        <v/>
      </c>
      <c r="H70" s="53"/>
      <c r="I70" s="34" t="str">
        <f>IF(AND($A70="",$B70="",$D70=""),"",IF($A70="","⚠ 取得日を入れてください",IF($B70="","⚠ 社員番号を入れてください",IF(COUNTIF(従業員名簿!$B$5:$B$24,$B70)=0,"⚠ 名簿にない社員番号です",IF($D70="","⚠ 取得の単位を選んでください",IF(AND($D70="時間",設定!$C$11="なし"),"⚠ 設定が「時間単位年休なし」になっています",IF(AND($D70="時間",OR($E70="",$E70&lt;=0)),"⚠ 時間数を入れてください",IF(AND($D70&lt;&gt;"時間",$E70&lt;&gt;""),"⚠ 時間数は「時間」のときだけ入れます","OK"))))))))</f>
        <v/>
      </c>
      <c r="J70" s="35" t="str">
        <f>IF($A70="","",IF(AND($B70=年休管理簿!$H$4,$A70&gt;=年休管理簿!$C$7,$A70&lt;年休管理簿!$C$8),COUNTIFS($B$5:$B70,年休管理簿!$H$4,$A$5:$A70,"&gt;="&amp;年休管理簿!$C$7,$A$5:$A70,"&lt;"&amp;年休管理簿!$C$8),""))</f>
        <v/>
      </c>
    </row>
    <row r="71" spans="1:10" ht="18.75" customHeight="1" x14ac:dyDescent="0.15">
      <c r="A71" s="31"/>
      <c r="B71" s="21"/>
      <c r="C71" s="34" t="str">
        <f>IF($B71="","",IFERROR(INDEX(従業員名簿!$C$5:$C$24,MATCH($B71,従業員名簿!$B$5:$B$24,0)),"－"))</f>
        <v/>
      </c>
      <c r="D71" s="21"/>
      <c r="E71" s="52"/>
      <c r="F71" s="37" t="str">
        <f>IF(OR($A71="",$B71=""),"",IF($D71="1日",1,IF($D71="半日",0.5,IF($D71="時間",IFERROR($E71/(INDEX(従業員名簿!$H$5:$H$24,MATCH($B71,従業員名簿!$B$5:$B$24,0))*24),0),0))))</f>
        <v/>
      </c>
      <c r="G71" s="37" t="str">
        <f t="shared" si="1"/>
        <v/>
      </c>
      <c r="H71" s="53"/>
      <c r="I71" s="34" t="str">
        <f>IF(AND($A71="",$B71="",$D71=""),"",IF($A71="","⚠ 取得日を入れてください",IF($B71="","⚠ 社員番号を入れてください",IF(COUNTIF(従業員名簿!$B$5:$B$24,$B71)=0,"⚠ 名簿にない社員番号です",IF($D71="","⚠ 取得の単位を選んでください",IF(AND($D71="時間",設定!$C$11="なし"),"⚠ 設定が「時間単位年休なし」になっています",IF(AND($D71="時間",OR($E71="",$E71&lt;=0)),"⚠ 時間数を入れてください",IF(AND($D71&lt;&gt;"時間",$E71&lt;&gt;""),"⚠ 時間数は「時間」のときだけ入れます","OK"))))))))</f>
        <v/>
      </c>
      <c r="J71" s="35" t="str">
        <f>IF($A71="","",IF(AND($B71=年休管理簿!$H$4,$A71&gt;=年休管理簿!$C$7,$A71&lt;年休管理簿!$C$8),COUNTIFS($B$5:$B71,年休管理簿!$H$4,$A$5:$A71,"&gt;="&amp;年休管理簿!$C$7,$A$5:$A71,"&lt;"&amp;年休管理簿!$C$8),""))</f>
        <v/>
      </c>
    </row>
    <row r="72" spans="1:10" ht="18.75" customHeight="1" x14ac:dyDescent="0.15">
      <c r="A72" s="31"/>
      <c r="B72" s="21"/>
      <c r="C72" s="34" t="str">
        <f>IF($B72="","",IFERROR(INDEX(従業員名簿!$C$5:$C$24,MATCH($B72,従業員名簿!$B$5:$B$24,0)),"－"))</f>
        <v/>
      </c>
      <c r="D72" s="21"/>
      <c r="E72" s="52"/>
      <c r="F72" s="37" t="str">
        <f>IF(OR($A72="",$B72=""),"",IF($D72="1日",1,IF($D72="半日",0.5,IF($D72="時間",IFERROR($E72/(INDEX(従業員名簿!$H$5:$H$24,MATCH($B72,従業員名簿!$B$5:$B$24,0))*24),0),0))))</f>
        <v/>
      </c>
      <c r="G72" s="37" t="str">
        <f t="shared" si="1"/>
        <v/>
      </c>
      <c r="H72" s="53"/>
      <c r="I72" s="34" t="str">
        <f>IF(AND($A72="",$B72="",$D72=""),"",IF($A72="","⚠ 取得日を入れてください",IF($B72="","⚠ 社員番号を入れてください",IF(COUNTIF(従業員名簿!$B$5:$B$24,$B72)=0,"⚠ 名簿にない社員番号です",IF($D72="","⚠ 取得の単位を選んでください",IF(AND($D72="時間",設定!$C$11="なし"),"⚠ 設定が「時間単位年休なし」になっています",IF(AND($D72="時間",OR($E72="",$E72&lt;=0)),"⚠ 時間数を入れてください",IF(AND($D72&lt;&gt;"時間",$E72&lt;&gt;""),"⚠ 時間数は「時間」のときだけ入れます","OK"))))))))</f>
        <v/>
      </c>
      <c r="J72" s="35" t="str">
        <f>IF($A72="","",IF(AND($B72=年休管理簿!$H$4,$A72&gt;=年休管理簿!$C$7,$A72&lt;年休管理簿!$C$8),COUNTIFS($B$5:$B72,年休管理簿!$H$4,$A$5:$A72,"&gt;="&amp;年休管理簿!$C$7,$A$5:$A72,"&lt;"&amp;年休管理簿!$C$8),""))</f>
        <v/>
      </c>
    </row>
    <row r="73" spans="1:10" ht="18.75" customHeight="1" x14ac:dyDescent="0.15">
      <c r="A73" s="31"/>
      <c r="B73" s="21"/>
      <c r="C73" s="34" t="str">
        <f>IF($B73="","",IFERROR(INDEX(従業員名簿!$C$5:$C$24,MATCH($B73,従業員名簿!$B$5:$B$24,0)),"－"))</f>
        <v/>
      </c>
      <c r="D73" s="21"/>
      <c r="E73" s="52"/>
      <c r="F73" s="37" t="str">
        <f>IF(OR($A73="",$B73=""),"",IF($D73="1日",1,IF($D73="半日",0.5,IF($D73="時間",IFERROR($E73/(INDEX(従業員名簿!$H$5:$H$24,MATCH($B73,従業員名簿!$B$5:$B$24,0))*24),0),0))))</f>
        <v/>
      </c>
      <c r="G73" s="37" t="str">
        <f t="shared" si="1"/>
        <v/>
      </c>
      <c r="H73" s="53"/>
      <c r="I73" s="34" t="str">
        <f>IF(AND($A73="",$B73="",$D73=""),"",IF($A73="","⚠ 取得日を入れてください",IF($B73="","⚠ 社員番号を入れてください",IF(COUNTIF(従業員名簿!$B$5:$B$24,$B73)=0,"⚠ 名簿にない社員番号です",IF($D73="","⚠ 取得の単位を選んでください",IF(AND($D73="時間",設定!$C$11="なし"),"⚠ 設定が「時間単位年休なし」になっています",IF(AND($D73="時間",OR($E73="",$E73&lt;=0)),"⚠ 時間数を入れてください",IF(AND($D73&lt;&gt;"時間",$E73&lt;&gt;""),"⚠ 時間数は「時間」のときだけ入れます","OK"))))))))</f>
        <v/>
      </c>
      <c r="J73" s="35" t="str">
        <f>IF($A73="","",IF(AND($B73=年休管理簿!$H$4,$A73&gt;=年休管理簿!$C$7,$A73&lt;年休管理簿!$C$8),COUNTIFS($B$5:$B73,年休管理簿!$H$4,$A$5:$A73,"&gt;="&amp;年休管理簿!$C$7,$A$5:$A73,"&lt;"&amp;年休管理簿!$C$8),""))</f>
        <v/>
      </c>
    </row>
    <row r="74" spans="1:10" ht="18.75" customHeight="1" x14ac:dyDescent="0.15">
      <c r="A74" s="31"/>
      <c r="B74" s="21"/>
      <c r="C74" s="34" t="str">
        <f>IF($B74="","",IFERROR(INDEX(従業員名簿!$C$5:$C$24,MATCH($B74,従業員名簿!$B$5:$B$24,0)),"－"))</f>
        <v/>
      </c>
      <c r="D74" s="21"/>
      <c r="E74" s="52"/>
      <c r="F74" s="37" t="str">
        <f>IF(OR($A74="",$B74=""),"",IF($D74="1日",1,IF($D74="半日",0.5,IF($D74="時間",IFERROR($E74/(INDEX(従業員名簿!$H$5:$H$24,MATCH($B74,従業員名簿!$B$5:$B$24,0))*24),0),0))))</f>
        <v/>
      </c>
      <c r="G74" s="37" t="str">
        <f t="shared" si="1"/>
        <v/>
      </c>
      <c r="H74" s="53"/>
      <c r="I74" s="34" t="str">
        <f>IF(AND($A74="",$B74="",$D74=""),"",IF($A74="","⚠ 取得日を入れてください",IF($B74="","⚠ 社員番号を入れてください",IF(COUNTIF(従業員名簿!$B$5:$B$24,$B74)=0,"⚠ 名簿にない社員番号です",IF($D74="","⚠ 取得の単位を選んでください",IF(AND($D74="時間",設定!$C$11="なし"),"⚠ 設定が「時間単位年休なし」になっています",IF(AND($D74="時間",OR($E74="",$E74&lt;=0)),"⚠ 時間数を入れてください",IF(AND($D74&lt;&gt;"時間",$E74&lt;&gt;""),"⚠ 時間数は「時間」のときだけ入れます","OK"))))))))</f>
        <v/>
      </c>
      <c r="J74" s="35" t="str">
        <f>IF($A74="","",IF(AND($B74=年休管理簿!$H$4,$A74&gt;=年休管理簿!$C$7,$A74&lt;年休管理簿!$C$8),COUNTIFS($B$5:$B74,年休管理簿!$H$4,$A$5:$A74,"&gt;="&amp;年休管理簿!$C$7,$A$5:$A74,"&lt;"&amp;年休管理簿!$C$8),""))</f>
        <v/>
      </c>
    </row>
    <row r="75" spans="1:10" ht="18.75" customHeight="1" x14ac:dyDescent="0.15">
      <c r="A75" s="31"/>
      <c r="B75" s="21"/>
      <c r="C75" s="34" t="str">
        <f>IF($B75="","",IFERROR(INDEX(従業員名簿!$C$5:$C$24,MATCH($B75,従業員名簿!$B$5:$B$24,0)),"－"))</f>
        <v/>
      </c>
      <c r="D75" s="21"/>
      <c r="E75" s="52"/>
      <c r="F75" s="37" t="str">
        <f>IF(OR($A75="",$B75=""),"",IF($D75="1日",1,IF($D75="半日",0.5,IF($D75="時間",IFERROR($E75/(INDEX(従業員名簿!$H$5:$H$24,MATCH($B75,従業員名簿!$B$5:$B$24,0))*24),0),0))))</f>
        <v/>
      </c>
      <c r="G75" s="37" t="str">
        <f t="shared" si="1"/>
        <v/>
      </c>
      <c r="H75" s="53"/>
      <c r="I75" s="34" t="str">
        <f>IF(AND($A75="",$B75="",$D75=""),"",IF($A75="","⚠ 取得日を入れてください",IF($B75="","⚠ 社員番号を入れてください",IF(COUNTIF(従業員名簿!$B$5:$B$24,$B75)=0,"⚠ 名簿にない社員番号です",IF($D75="","⚠ 取得の単位を選んでください",IF(AND($D75="時間",設定!$C$11="なし"),"⚠ 設定が「時間単位年休なし」になっています",IF(AND($D75="時間",OR($E75="",$E75&lt;=0)),"⚠ 時間数を入れてください",IF(AND($D75&lt;&gt;"時間",$E75&lt;&gt;""),"⚠ 時間数は「時間」のときだけ入れます","OK"))))))))</f>
        <v/>
      </c>
      <c r="J75" s="35" t="str">
        <f>IF($A75="","",IF(AND($B75=年休管理簿!$H$4,$A75&gt;=年休管理簿!$C$7,$A75&lt;年休管理簿!$C$8),COUNTIFS($B$5:$B75,年休管理簿!$H$4,$A$5:$A75,"&gt;="&amp;年休管理簿!$C$7,$A$5:$A75,"&lt;"&amp;年休管理簿!$C$8),""))</f>
        <v/>
      </c>
    </row>
    <row r="76" spans="1:10" ht="18.75" customHeight="1" x14ac:dyDescent="0.15">
      <c r="A76" s="31"/>
      <c r="B76" s="21"/>
      <c r="C76" s="34" t="str">
        <f>IF($B76="","",IFERROR(INDEX(従業員名簿!$C$5:$C$24,MATCH($B76,従業員名簿!$B$5:$B$24,0)),"－"))</f>
        <v/>
      </c>
      <c r="D76" s="21"/>
      <c r="E76" s="52"/>
      <c r="F76" s="37" t="str">
        <f>IF(OR($A76="",$B76=""),"",IF($D76="1日",1,IF($D76="半日",0.5,IF($D76="時間",IFERROR($E76/(INDEX(従業員名簿!$H$5:$H$24,MATCH($B76,従業員名簿!$B$5:$B$24,0))*24),0),0))))</f>
        <v/>
      </c>
      <c r="G76" s="37" t="str">
        <f t="shared" si="1"/>
        <v/>
      </c>
      <c r="H76" s="53"/>
      <c r="I76" s="34" t="str">
        <f>IF(AND($A76="",$B76="",$D76=""),"",IF($A76="","⚠ 取得日を入れてください",IF($B76="","⚠ 社員番号を入れてください",IF(COUNTIF(従業員名簿!$B$5:$B$24,$B76)=0,"⚠ 名簿にない社員番号です",IF($D76="","⚠ 取得の単位を選んでください",IF(AND($D76="時間",設定!$C$11="なし"),"⚠ 設定が「時間単位年休なし」になっています",IF(AND($D76="時間",OR($E76="",$E76&lt;=0)),"⚠ 時間数を入れてください",IF(AND($D76&lt;&gt;"時間",$E76&lt;&gt;""),"⚠ 時間数は「時間」のときだけ入れます","OK"))))))))</f>
        <v/>
      </c>
      <c r="J76" s="35" t="str">
        <f>IF($A76="","",IF(AND($B76=年休管理簿!$H$4,$A76&gt;=年休管理簿!$C$7,$A76&lt;年休管理簿!$C$8),COUNTIFS($B$5:$B76,年休管理簿!$H$4,$A$5:$A76,"&gt;="&amp;年休管理簿!$C$7,$A$5:$A76,"&lt;"&amp;年休管理簿!$C$8),""))</f>
        <v/>
      </c>
    </row>
    <row r="77" spans="1:10" ht="18.75" customHeight="1" x14ac:dyDescent="0.15">
      <c r="A77" s="31"/>
      <c r="B77" s="21"/>
      <c r="C77" s="34" t="str">
        <f>IF($B77="","",IFERROR(INDEX(従業員名簿!$C$5:$C$24,MATCH($B77,従業員名簿!$B$5:$B$24,0)),"－"))</f>
        <v/>
      </c>
      <c r="D77" s="21"/>
      <c r="E77" s="52"/>
      <c r="F77" s="37" t="str">
        <f>IF(OR($A77="",$B77=""),"",IF($D77="1日",1,IF($D77="半日",0.5,IF($D77="時間",IFERROR($E77/(INDEX(従業員名簿!$H$5:$H$24,MATCH($B77,従業員名簿!$B$5:$B$24,0))*24),0),0))))</f>
        <v/>
      </c>
      <c r="G77" s="37" t="str">
        <f t="shared" si="1"/>
        <v/>
      </c>
      <c r="H77" s="53"/>
      <c r="I77" s="34" t="str">
        <f>IF(AND($A77="",$B77="",$D77=""),"",IF($A77="","⚠ 取得日を入れてください",IF($B77="","⚠ 社員番号を入れてください",IF(COUNTIF(従業員名簿!$B$5:$B$24,$B77)=0,"⚠ 名簿にない社員番号です",IF($D77="","⚠ 取得の単位を選んでください",IF(AND($D77="時間",設定!$C$11="なし"),"⚠ 設定が「時間単位年休なし」になっています",IF(AND($D77="時間",OR($E77="",$E77&lt;=0)),"⚠ 時間数を入れてください",IF(AND($D77&lt;&gt;"時間",$E77&lt;&gt;""),"⚠ 時間数は「時間」のときだけ入れます","OK"))))))))</f>
        <v/>
      </c>
      <c r="J77" s="35" t="str">
        <f>IF($A77="","",IF(AND($B77=年休管理簿!$H$4,$A77&gt;=年休管理簿!$C$7,$A77&lt;年休管理簿!$C$8),COUNTIFS($B$5:$B77,年休管理簿!$H$4,$A$5:$A77,"&gt;="&amp;年休管理簿!$C$7,$A$5:$A77,"&lt;"&amp;年休管理簿!$C$8),""))</f>
        <v/>
      </c>
    </row>
    <row r="78" spans="1:10" ht="18.75" customHeight="1" x14ac:dyDescent="0.15">
      <c r="A78" s="31"/>
      <c r="B78" s="21"/>
      <c r="C78" s="34" t="str">
        <f>IF($B78="","",IFERROR(INDEX(従業員名簿!$C$5:$C$24,MATCH($B78,従業員名簿!$B$5:$B$24,0)),"－"))</f>
        <v/>
      </c>
      <c r="D78" s="21"/>
      <c r="E78" s="52"/>
      <c r="F78" s="37" t="str">
        <f>IF(OR($A78="",$B78=""),"",IF($D78="1日",1,IF($D78="半日",0.5,IF($D78="時間",IFERROR($E78/(INDEX(従業員名簿!$H$5:$H$24,MATCH($B78,従業員名簿!$B$5:$B$24,0))*24),0),0))))</f>
        <v/>
      </c>
      <c r="G78" s="37" t="str">
        <f t="shared" si="1"/>
        <v/>
      </c>
      <c r="H78" s="53"/>
      <c r="I78" s="34" t="str">
        <f>IF(AND($A78="",$B78="",$D78=""),"",IF($A78="","⚠ 取得日を入れてください",IF($B78="","⚠ 社員番号を入れてください",IF(COUNTIF(従業員名簿!$B$5:$B$24,$B78)=0,"⚠ 名簿にない社員番号です",IF($D78="","⚠ 取得の単位を選んでください",IF(AND($D78="時間",設定!$C$11="なし"),"⚠ 設定が「時間単位年休なし」になっています",IF(AND($D78="時間",OR($E78="",$E78&lt;=0)),"⚠ 時間数を入れてください",IF(AND($D78&lt;&gt;"時間",$E78&lt;&gt;""),"⚠ 時間数は「時間」のときだけ入れます","OK"))))))))</f>
        <v/>
      </c>
      <c r="J78" s="35" t="str">
        <f>IF($A78="","",IF(AND($B78=年休管理簿!$H$4,$A78&gt;=年休管理簿!$C$7,$A78&lt;年休管理簿!$C$8),COUNTIFS($B$5:$B78,年休管理簿!$H$4,$A$5:$A78,"&gt;="&amp;年休管理簿!$C$7,$A$5:$A78,"&lt;"&amp;年休管理簿!$C$8),""))</f>
        <v/>
      </c>
    </row>
    <row r="79" spans="1:10" ht="18.75" customHeight="1" x14ac:dyDescent="0.15">
      <c r="A79" s="31"/>
      <c r="B79" s="21"/>
      <c r="C79" s="34" t="str">
        <f>IF($B79="","",IFERROR(INDEX(従業員名簿!$C$5:$C$24,MATCH($B79,従業員名簿!$B$5:$B$24,0)),"－"))</f>
        <v/>
      </c>
      <c r="D79" s="21"/>
      <c r="E79" s="52"/>
      <c r="F79" s="37" t="str">
        <f>IF(OR($A79="",$B79=""),"",IF($D79="1日",1,IF($D79="半日",0.5,IF($D79="時間",IFERROR($E79/(INDEX(従業員名簿!$H$5:$H$24,MATCH($B79,従業員名簿!$B$5:$B$24,0))*24),0),0))))</f>
        <v/>
      </c>
      <c r="G79" s="37" t="str">
        <f t="shared" si="1"/>
        <v/>
      </c>
      <c r="H79" s="53"/>
      <c r="I79" s="34" t="str">
        <f>IF(AND($A79="",$B79="",$D79=""),"",IF($A79="","⚠ 取得日を入れてください",IF($B79="","⚠ 社員番号を入れてください",IF(COUNTIF(従業員名簿!$B$5:$B$24,$B79)=0,"⚠ 名簿にない社員番号です",IF($D79="","⚠ 取得の単位を選んでください",IF(AND($D79="時間",設定!$C$11="なし"),"⚠ 設定が「時間単位年休なし」になっています",IF(AND($D79="時間",OR($E79="",$E79&lt;=0)),"⚠ 時間数を入れてください",IF(AND($D79&lt;&gt;"時間",$E79&lt;&gt;""),"⚠ 時間数は「時間」のときだけ入れます","OK"))))))))</f>
        <v/>
      </c>
      <c r="J79" s="35" t="str">
        <f>IF($A79="","",IF(AND($B79=年休管理簿!$H$4,$A79&gt;=年休管理簿!$C$7,$A79&lt;年休管理簿!$C$8),COUNTIFS($B$5:$B79,年休管理簿!$H$4,$A$5:$A79,"&gt;="&amp;年休管理簿!$C$7,$A$5:$A79,"&lt;"&amp;年休管理簿!$C$8),""))</f>
        <v/>
      </c>
    </row>
    <row r="80" spans="1:10" ht="18.75" customHeight="1" x14ac:dyDescent="0.15">
      <c r="A80" s="31"/>
      <c r="B80" s="21"/>
      <c r="C80" s="34" t="str">
        <f>IF($B80="","",IFERROR(INDEX(従業員名簿!$C$5:$C$24,MATCH($B80,従業員名簿!$B$5:$B$24,0)),"－"))</f>
        <v/>
      </c>
      <c r="D80" s="21"/>
      <c r="E80" s="52"/>
      <c r="F80" s="37" t="str">
        <f>IF(OR($A80="",$B80=""),"",IF($D80="1日",1,IF($D80="半日",0.5,IF($D80="時間",IFERROR($E80/(INDEX(従業員名簿!$H$5:$H$24,MATCH($B80,従業員名簿!$B$5:$B$24,0))*24),0),0))))</f>
        <v/>
      </c>
      <c r="G80" s="37" t="str">
        <f t="shared" si="1"/>
        <v/>
      </c>
      <c r="H80" s="53"/>
      <c r="I80" s="34" t="str">
        <f>IF(AND($A80="",$B80="",$D80=""),"",IF($A80="","⚠ 取得日を入れてください",IF($B80="","⚠ 社員番号を入れてください",IF(COUNTIF(従業員名簿!$B$5:$B$24,$B80)=0,"⚠ 名簿にない社員番号です",IF($D80="","⚠ 取得の単位を選んでください",IF(AND($D80="時間",設定!$C$11="なし"),"⚠ 設定が「時間単位年休なし」になっています",IF(AND($D80="時間",OR($E80="",$E80&lt;=0)),"⚠ 時間数を入れてください",IF(AND($D80&lt;&gt;"時間",$E80&lt;&gt;""),"⚠ 時間数は「時間」のときだけ入れます","OK"))))))))</f>
        <v/>
      </c>
      <c r="J80" s="35" t="str">
        <f>IF($A80="","",IF(AND($B80=年休管理簿!$H$4,$A80&gt;=年休管理簿!$C$7,$A80&lt;年休管理簿!$C$8),COUNTIFS($B$5:$B80,年休管理簿!$H$4,$A$5:$A80,"&gt;="&amp;年休管理簿!$C$7,$A$5:$A80,"&lt;"&amp;年休管理簿!$C$8),""))</f>
        <v/>
      </c>
    </row>
    <row r="81" spans="1:10" ht="18.75" customHeight="1" x14ac:dyDescent="0.15">
      <c r="A81" s="31"/>
      <c r="B81" s="21"/>
      <c r="C81" s="34" t="str">
        <f>IF($B81="","",IFERROR(INDEX(従業員名簿!$C$5:$C$24,MATCH($B81,従業員名簿!$B$5:$B$24,0)),"－"))</f>
        <v/>
      </c>
      <c r="D81" s="21"/>
      <c r="E81" s="52"/>
      <c r="F81" s="37" t="str">
        <f>IF(OR($A81="",$B81=""),"",IF($D81="1日",1,IF($D81="半日",0.5,IF($D81="時間",IFERROR($E81/(INDEX(従業員名簿!$H$5:$H$24,MATCH($B81,従業員名簿!$B$5:$B$24,0))*24),0),0))))</f>
        <v/>
      </c>
      <c r="G81" s="37" t="str">
        <f t="shared" si="1"/>
        <v/>
      </c>
      <c r="H81" s="53"/>
      <c r="I81" s="34" t="str">
        <f>IF(AND($A81="",$B81="",$D81=""),"",IF($A81="","⚠ 取得日を入れてください",IF($B81="","⚠ 社員番号を入れてください",IF(COUNTIF(従業員名簿!$B$5:$B$24,$B81)=0,"⚠ 名簿にない社員番号です",IF($D81="","⚠ 取得の単位を選んでください",IF(AND($D81="時間",設定!$C$11="なし"),"⚠ 設定が「時間単位年休なし」になっています",IF(AND($D81="時間",OR($E81="",$E81&lt;=0)),"⚠ 時間数を入れてください",IF(AND($D81&lt;&gt;"時間",$E81&lt;&gt;""),"⚠ 時間数は「時間」のときだけ入れます","OK"))))))))</f>
        <v/>
      </c>
      <c r="J81" s="35" t="str">
        <f>IF($A81="","",IF(AND($B81=年休管理簿!$H$4,$A81&gt;=年休管理簿!$C$7,$A81&lt;年休管理簿!$C$8),COUNTIFS($B$5:$B81,年休管理簿!$H$4,$A$5:$A81,"&gt;="&amp;年休管理簿!$C$7,$A$5:$A81,"&lt;"&amp;年休管理簿!$C$8),""))</f>
        <v/>
      </c>
    </row>
    <row r="82" spans="1:10" ht="18.75" customHeight="1" x14ac:dyDescent="0.15">
      <c r="A82" s="31"/>
      <c r="B82" s="21"/>
      <c r="C82" s="34" t="str">
        <f>IF($B82="","",IFERROR(INDEX(従業員名簿!$C$5:$C$24,MATCH($B82,従業員名簿!$B$5:$B$24,0)),"－"))</f>
        <v/>
      </c>
      <c r="D82" s="21"/>
      <c r="E82" s="52"/>
      <c r="F82" s="37" t="str">
        <f>IF(OR($A82="",$B82=""),"",IF($D82="1日",1,IF($D82="半日",0.5,IF($D82="時間",IFERROR($E82/(INDEX(従業員名簿!$H$5:$H$24,MATCH($B82,従業員名簿!$B$5:$B$24,0))*24),0),0))))</f>
        <v/>
      </c>
      <c r="G82" s="37" t="str">
        <f t="shared" si="1"/>
        <v/>
      </c>
      <c r="H82" s="53"/>
      <c r="I82" s="34" t="str">
        <f>IF(AND($A82="",$B82="",$D82=""),"",IF($A82="","⚠ 取得日を入れてください",IF($B82="","⚠ 社員番号を入れてください",IF(COUNTIF(従業員名簿!$B$5:$B$24,$B82)=0,"⚠ 名簿にない社員番号です",IF($D82="","⚠ 取得の単位を選んでください",IF(AND($D82="時間",設定!$C$11="なし"),"⚠ 設定が「時間単位年休なし」になっています",IF(AND($D82="時間",OR($E82="",$E82&lt;=0)),"⚠ 時間数を入れてください",IF(AND($D82&lt;&gt;"時間",$E82&lt;&gt;""),"⚠ 時間数は「時間」のときだけ入れます","OK"))))))))</f>
        <v/>
      </c>
      <c r="J82" s="35" t="str">
        <f>IF($A82="","",IF(AND($B82=年休管理簿!$H$4,$A82&gt;=年休管理簿!$C$7,$A82&lt;年休管理簿!$C$8),COUNTIFS($B$5:$B82,年休管理簿!$H$4,$A$5:$A82,"&gt;="&amp;年休管理簿!$C$7,$A$5:$A82,"&lt;"&amp;年休管理簿!$C$8),""))</f>
        <v/>
      </c>
    </row>
    <row r="83" spans="1:10" ht="18.75" customHeight="1" x14ac:dyDescent="0.15">
      <c r="A83" s="31"/>
      <c r="B83" s="21"/>
      <c r="C83" s="34" t="str">
        <f>IF($B83="","",IFERROR(INDEX(従業員名簿!$C$5:$C$24,MATCH($B83,従業員名簿!$B$5:$B$24,0)),"－"))</f>
        <v/>
      </c>
      <c r="D83" s="21"/>
      <c r="E83" s="52"/>
      <c r="F83" s="37" t="str">
        <f>IF(OR($A83="",$B83=""),"",IF($D83="1日",1,IF($D83="半日",0.5,IF($D83="時間",IFERROR($E83/(INDEX(従業員名簿!$H$5:$H$24,MATCH($B83,従業員名簿!$B$5:$B$24,0))*24),0),0))))</f>
        <v/>
      </c>
      <c r="G83" s="37" t="str">
        <f t="shared" si="1"/>
        <v/>
      </c>
      <c r="H83" s="53"/>
      <c r="I83" s="34" t="str">
        <f>IF(AND($A83="",$B83="",$D83=""),"",IF($A83="","⚠ 取得日を入れてください",IF($B83="","⚠ 社員番号を入れてください",IF(COUNTIF(従業員名簿!$B$5:$B$24,$B83)=0,"⚠ 名簿にない社員番号です",IF($D83="","⚠ 取得の単位を選んでください",IF(AND($D83="時間",設定!$C$11="なし"),"⚠ 設定が「時間単位年休なし」になっています",IF(AND($D83="時間",OR($E83="",$E83&lt;=0)),"⚠ 時間数を入れてください",IF(AND($D83&lt;&gt;"時間",$E83&lt;&gt;""),"⚠ 時間数は「時間」のときだけ入れます","OK"))))))))</f>
        <v/>
      </c>
      <c r="J83" s="35" t="str">
        <f>IF($A83="","",IF(AND($B83=年休管理簿!$H$4,$A83&gt;=年休管理簿!$C$7,$A83&lt;年休管理簿!$C$8),COUNTIFS($B$5:$B83,年休管理簿!$H$4,$A$5:$A83,"&gt;="&amp;年休管理簿!$C$7,$A$5:$A83,"&lt;"&amp;年休管理簿!$C$8),""))</f>
        <v/>
      </c>
    </row>
    <row r="84" spans="1:10" ht="18.75" customHeight="1" x14ac:dyDescent="0.15">
      <c r="A84" s="31"/>
      <c r="B84" s="21"/>
      <c r="C84" s="34" t="str">
        <f>IF($B84="","",IFERROR(INDEX(従業員名簿!$C$5:$C$24,MATCH($B84,従業員名簿!$B$5:$B$24,0)),"－"))</f>
        <v/>
      </c>
      <c r="D84" s="21"/>
      <c r="E84" s="52"/>
      <c r="F84" s="37" t="str">
        <f>IF(OR($A84="",$B84=""),"",IF($D84="1日",1,IF($D84="半日",0.5,IF($D84="時間",IFERROR($E84/(INDEX(従業員名簿!$H$5:$H$24,MATCH($B84,従業員名簿!$B$5:$B$24,0))*24),0),0))))</f>
        <v/>
      </c>
      <c r="G84" s="37" t="str">
        <f t="shared" si="1"/>
        <v/>
      </c>
      <c r="H84" s="53"/>
      <c r="I84" s="34" t="str">
        <f>IF(AND($A84="",$B84="",$D84=""),"",IF($A84="","⚠ 取得日を入れてください",IF($B84="","⚠ 社員番号を入れてください",IF(COUNTIF(従業員名簿!$B$5:$B$24,$B84)=0,"⚠ 名簿にない社員番号です",IF($D84="","⚠ 取得の単位を選んでください",IF(AND($D84="時間",設定!$C$11="なし"),"⚠ 設定が「時間単位年休なし」になっています",IF(AND($D84="時間",OR($E84="",$E84&lt;=0)),"⚠ 時間数を入れてください",IF(AND($D84&lt;&gt;"時間",$E84&lt;&gt;""),"⚠ 時間数は「時間」のときだけ入れます","OK"))))))))</f>
        <v/>
      </c>
      <c r="J84" s="35" t="str">
        <f>IF($A84="","",IF(AND($B84=年休管理簿!$H$4,$A84&gt;=年休管理簿!$C$7,$A84&lt;年休管理簿!$C$8),COUNTIFS($B$5:$B84,年休管理簿!$H$4,$A$5:$A84,"&gt;="&amp;年休管理簿!$C$7,$A$5:$A84,"&lt;"&amp;年休管理簿!$C$8),""))</f>
        <v/>
      </c>
    </row>
    <row r="85" spans="1:10" ht="18.75" customHeight="1" x14ac:dyDescent="0.15">
      <c r="A85" s="31"/>
      <c r="B85" s="21"/>
      <c r="C85" s="34" t="str">
        <f>IF($B85="","",IFERROR(INDEX(従業員名簿!$C$5:$C$24,MATCH($B85,従業員名簿!$B$5:$B$24,0)),"－"))</f>
        <v/>
      </c>
      <c r="D85" s="21"/>
      <c r="E85" s="52"/>
      <c r="F85" s="37" t="str">
        <f>IF(OR($A85="",$B85=""),"",IF($D85="1日",1,IF($D85="半日",0.5,IF($D85="時間",IFERROR($E85/(INDEX(従業員名簿!$H$5:$H$24,MATCH($B85,従業員名簿!$B$5:$B$24,0))*24),0),0))))</f>
        <v/>
      </c>
      <c r="G85" s="37" t="str">
        <f t="shared" si="1"/>
        <v/>
      </c>
      <c r="H85" s="53"/>
      <c r="I85" s="34" t="str">
        <f>IF(AND($A85="",$B85="",$D85=""),"",IF($A85="","⚠ 取得日を入れてください",IF($B85="","⚠ 社員番号を入れてください",IF(COUNTIF(従業員名簿!$B$5:$B$24,$B85)=0,"⚠ 名簿にない社員番号です",IF($D85="","⚠ 取得の単位を選んでください",IF(AND($D85="時間",設定!$C$11="なし"),"⚠ 設定が「時間単位年休なし」になっています",IF(AND($D85="時間",OR($E85="",$E85&lt;=0)),"⚠ 時間数を入れてください",IF(AND($D85&lt;&gt;"時間",$E85&lt;&gt;""),"⚠ 時間数は「時間」のときだけ入れます","OK"))))))))</f>
        <v/>
      </c>
      <c r="J85" s="35" t="str">
        <f>IF($A85="","",IF(AND($B85=年休管理簿!$H$4,$A85&gt;=年休管理簿!$C$7,$A85&lt;年休管理簿!$C$8),COUNTIFS($B$5:$B85,年休管理簿!$H$4,$A$5:$A85,"&gt;="&amp;年休管理簿!$C$7,$A$5:$A85,"&lt;"&amp;年休管理簿!$C$8),""))</f>
        <v/>
      </c>
    </row>
    <row r="86" spans="1:10" ht="18.75" customHeight="1" x14ac:dyDescent="0.15">
      <c r="A86" s="31"/>
      <c r="B86" s="21"/>
      <c r="C86" s="34" t="str">
        <f>IF($B86="","",IFERROR(INDEX(従業員名簿!$C$5:$C$24,MATCH($B86,従業員名簿!$B$5:$B$24,0)),"－"))</f>
        <v/>
      </c>
      <c r="D86" s="21"/>
      <c r="E86" s="52"/>
      <c r="F86" s="37" t="str">
        <f>IF(OR($A86="",$B86=""),"",IF($D86="1日",1,IF($D86="半日",0.5,IF($D86="時間",IFERROR($E86/(INDEX(従業員名簿!$H$5:$H$24,MATCH($B86,従業員名簿!$B$5:$B$24,0))*24),0),0))))</f>
        <v/>
      </c>
      <c r="G86" s="37" t="str">
        <f t="shared" si="1"/>
        <v/>
      </c>
      <c r="H86" s="53"/>
      <c r="I86" s="34" t="str">
        <f>IF(AND($A86="",$B86="",$D86=""),"",IF($A86="","⚠ 取得日を入れてください",IF($B86="","⚠ 社員番号を入れてください",IF(COUNTIF(従業員名簿!$B$5:$B$24,$B86)=0,"⚠ 名簿にない社員番号です",IF($D86="","⚠ 取得の単位を選んでください",IF(AND($D86="時間",設定!$C$11="なし"),"⚠ 設定が「時間単位年休なし」になっています",IF(AND($D86="時間",OR($E86="",$E86&lt;=0)),"⚠ 時間数を入れてください",IF(AND($D86&lt;&gt;"時間",$E86&lt;&gt;""),"⚠ 時間数は「時間」のときだけ入れます","OK"))))))))</f>
        <v/>
      </c>
      <c r="J86" s="35" t="str">
        <f>IF($A86="","",IF(AND($B86=年休管理簿!$H$4,$A86&gt;=年休管理簿!$C$7,$A86&lt;年休管理簿!$C$8),COUNTIFS($B$5:$B86,年休管理簿!$H$4,$A$5:$A86,"&gt;="&amp;年休管理簿!$C$7,$A$5:$A86,"&lt;"&amp;年休管理簿!$C$8),""))</f>
        <v/>
      </c>
    </row>
    <row r="87" spans="1:10" ht="18.75" customHeight="1" x14ac:dyDescent="0.15">
      <c r="A87" s="31"/>
      <c r="B87" s="21"/>
      <c r="C87" s="34" t="str">
        <f>IF($B87="","",IFERROR(INDEX(従業員名簿!$C$5:$C$24,MATCH($B87,従業員名簿!$B$5:$B$24,0)),"－"))</f>
        <v/>
      </c>
      <c r="D87" s="21"/>
      <c r="E87" s="52"/>
      <c r="F87" s="37" t="str">
        <f>IF(OR($A87="",$B87=""),"",IF($D87="1日",1,IF($D87="半日",0.5,IF($D87="時間",IFERROR($E87/(INDEX(従業員名簿!$H$5:$H$24,MATCH($B87,従業員名簿!$B$5:$B$24,0))*24),0),0))))</f>
        <v/>
      </c>
      <c r="G87" s="37" t="str">
        <f t="shared" si="1"/>
        <v/>
      </c>
      <c r="H87" s="53"/>
      <c r="I87" s="34" t="str">
        <f>IF(AND($A87="",$B87="",$D87=""),"",IF($A87="","⚠ 取得日を入れてください",IF($B87="","⚠ 社員番号を入れてください",IF(COUNTIF(従業員名簿!$B$5:$B$24,$B87)=0,"⚠ 名簿にない社員番号です",IF($D87="","⚠ 取得の単位を選んでください",IF(AND($D87="時間",設定!$C$11="なし"),"⚠ 設定が「時間単位年休なし」になっています",IF(AND($D87="時間",OR($E87="",$E87&lt;=0)),"⚠ 時間数を入れてください",IF(AND($D87&lt;&gt;"時間",$E87&lt;&gt;""),"⚠ 時間数は「時間」のときだけ入れます","OK"))))))))</f>
        <v/>
      </c>
      <c r="J87" s="35" t="str">
        <f>IF($A87="","",IF(AND($B87=年休管理簿!$H$4,$A87&gt;=年休管理簿!$C$7,$A87&lt;年休管理簿!$C$8),COUNTIFS($B$5:$B87,年休管理簿!$H$4,$A$5:$A87,"&gt;="&amp;年休管理簿!$C$7,$A$5:$A87,"&lt;"&amp;年休管理簿!$C$8),""))</f>
        <v/>
      </c>
    </row>
    <row r="88" spans="1:10" ht="18.75" customHeight="1" x14ac:dyDescent="0.15">
      <c r="A88" s="31"/>
      <c r="B88" s="21"/>
      <c r="C88" s="34" t="str">
        <f>IF($B88="","",IFERROR(INDEX(従業員名簿!$C$5:$C$24,MATCH($B88,従業員名簿!$B$5:$B$24,0)),"－"))</f>
        <v/>
      </c>
      <c r="D88" s="21"/>
      <c r="E88" s="52"/>
      <c r="F88" s="37" t="str">
        <f>IF(OR($A88="",$B88=""),"",IF($D88="1日",1,IF($D88="半日",0.5,IF($D88="時間",IFERROR($E88/(INDEX(従業員名簿!$H$5:$H$24,MATCH($B88,従業員名簿!$B$5:$B$24,0))*24),0),0))))</f>
        <v/>
      </c>
      <c r="G88" s="37" t="str">
        <f t="shared" si="1"/>
        <v/>
      </c>
      <c r="H88" s="53"/>
      <c r="I88" s="34" t="str">
        <f>IF(AND($A88="",$B88="",$D88=""),"",IF($A88="","⚠ 取得日を入れてください",IF($B88="","⚠ 社員番号を入れてください",IF(COUNTIF(従業員名簿!$B$5:$B$24,$B88)=0,"⚠ 名簿にない社員番号です",IF($D88="","⚠ 取得の単位を選んでください",IF(AND($D88="時間",設定!$C$11="なし"),"⚠ 設定が「時間単位年休なし」になっています",IF(AND($D88="時間",OR($E88="",$E88&lt;=0)),"⚠ 時間数を入れてください",IF(AND($D88&lt;&gt;"時間",$E88&lt;&gt;""),"⚠ 時間数は「時間」のときだけ入れます","OK"))))))))</f>
        <v/>
      </c>
      <c r="J88" s="35" t="str">
        <f>IF($A88="","",IF(AND($B88=年休管理簿!$H$4,$A88&gt;=年休管理簿!$C$7,$A88&lt;年休管理簿!$C$8),COUNTIFS($B$5:$B88,年休管理簿!$H$4,$A$5:$A88,"&gt;="&amp;年休管理簿!$C$7,$A$5:$A88,"&lt;"&amp;年休管理簿!$C$8),""))</f>
        <v/>
      </c>
    </row>
    <row r="89" spans="1:10" ht="18.75" customHeight="1" x14ac:dyDescent="0.15">
      <c r="A89" s="31"/>
      <c r="B89" s="21"/>
      <c r="C89" s="34" t="str">
        <f>IF($B89="","",IFERROR(INDEX(従業員名簿!$C$5:$C$24,MATCH($B89,従業員名簿!$B$5:$B$24,0)),"－"))</f>
        <v/>
      </c>
      <c r="D89" s="21"/>
      <c r="E89" s="52"/>
      <c r="F89" s="37" t="str">
        <f>IF(OR($A89="",$B89=""),"",IF($D89="1日",1,IF($D89="半日",0.5,IF($D89="時間",IFERROR($E89/(INDEX(従業員名簿!$H$5:$H$24,MATCH($B89,従業員名簿!$B$5:$B$24,0))*24),0),0))))</f>
        <v/>
      </c>
      <c r="G89" s="37" t="str">
        <f t="shared" si="1"/>
        <v/>
      </c>
      <c r="H89" s="53"/>
      <c r="I89" s="34" t="str">
        <f>IF(AND($A89="",$B89="",$D89=""),"",IF($A89="","⚠ 取得日を入れてください",IF($B89="","⚠ 社員番号を入れてください",IF(COUNTIF(従業員名簿!$B$5:$B$24,$B89)=0,"⚠ 名簿にない社員番号です",IF($D89="","⚠ 取得の単位を選んでください",IF(AND($D89="時間",設定!$C$11="なし"),"⚠ 設定が「時間単位年休なし」になっています",IF(AND($D89="時間",OR($E89="",$E89&lt;=0)),"⚠ 時間数を入れてください",IF(AND($D89&lt;&gt;"時間",$E89&lt;&gt;""),"⚠ 時間数は「時間」のときだけ入れます","OK"))))))))</f>
        <v/>
      </c>
      <c r="J89" s="35" t="str">
        <f>IF($A89="","",IF(AND($B89=年休管理簿!$H$4,$A89&gt;=年休管理簿!$C$7,$A89&lt;年休管理簿!$C$8),COUNTIFS($B$5:$B89,年休管理簿!$H$4,$A$5:$A89,"&gt;="&amp;年休管理簿!$C$7,$A$5:$A89,"&lt;"&amp;年休管理簿!$C$8),""))</f>
        <v/>
      </c>
    </row>
    <row r="90" spans="1:10" ht="18.75" customHeight="1" x14ac:dyDescent="0.15">
      <c r="A90" s="31"/>
      <c r="B90" s="21"/>
      <c r="C90" s="34" t="str">
        <f>IF($B90="","",IFERROR(INDEX(従業員名簿!$C$5:$C$24,MATCH($B90,従業員名簿!$B$5:$B$24,0)),"－"))</f>
        <v/>
      </c>
      <c r="D90" s="21"/>
      <c r="E90" s="52"/>
      <c r="F90" s="37" t="str">
        <f>IF(OR($A90="",$B90=""),"",IF($D90="1日",1,IF($D90="半日",0.5,IF($D90="時間",IFERROR($E90/(INDEX(従業員名簿!$H$5:$H$24,MATCH($B90,従業員名簿!$B$5:$B$24,0))*24),0),0))))</f>
        <v/>
      </c>
      <c r="G90" s="37" t="str">
        <f t="shared" si="1"/>
        <v/>
      </c>
      <c r="H90" s="53"/>
      <c r="I90" s="34" t="str">
        <f>IF(AND($A90="",$B90="",$D90=""),"",IF($A90="","⚠ 取得日を入れてください",IF($B90="","⚠ 社員番号を入れてください",IF(COUNTIF(従業員名簿!$B$5:$B$24,$B90)=0,"⚠ 名簿にない社員番号です",IF($D90="","⚠ 取得の単位を選んでください",IF(AND($D90="時間",設定!$C$11="なし"),"⚠ 設定が「時間単位年休なし」になっています",IF(AND($D90="時間",OR($E90="",$E90&lt;=0)),"⚠ 時間数を入れてください",IF(AND($D90&lt;&gt;"時間",$E90&lt;&gt;""),"⚠ 時間数は「時間」のときだけ入れます","OK"))))))))</f>
        <v/>
      </c>
      <c r="J90" s="35" t="str">
        <f>IF($A90="","",IF(AND($B90=年休管理簿!$H$4,$A90&gt;=年休管理簿!$C$7,$A90&lt;年休管理簿!$C$8),COUNTIFS($B$5:$B90,年休管理簿!$H$4,$A$5:$A90,"&gt;="&amp;年休管理簿!$C$7,$A$5:$A90,"&lt;"&amp;年休管理簿!$C$8),""))</f>
        <v/>
      </c>
    </row>
    <row r="91" spans="1:10" ht="18.75" customHeight="1" x14ac:dyDescent="0.15">
      <c r="A91" s="31"/>
      <c r="B91" s="21"/>
      <c r="C91" s="34" t="str">
        <f>IF($B91="","",IFERROR(INDEX(従業員名簿!$C$5:$C$24,MATCH($B91,従業員名簿!$B$5:$B$24,0)),"－"))</f>
        <v/>
      </c>
      <c r="D91" s="21"/>
      <c r="E91" s="52"/>
      <c r="F91" s="37" t="str">
        <f>IF(OR($A91="",$B91=""),"",IF($D91="1日",1,IF($D91="半日",0.5,IF($D91="時間",IFERROR($E91/(INDEX(従業員名簿!$H$5:$H$24,MATCH($B91,従業員名簿!$B$5:$B$24,0))*24),0),0))))</f>
        <v/>
      </c>
      <c r="G91" s="37" t="str">
        <f t="shared" si="1"/>
        <v/>
      </c>
      <c r="H91" s="53"/>
      <c r="I91" s="34" t="str">
        <f>IF(AND($A91="",$B91="",$D91=""),"",IF($A91="","⚠ 取得日を入れてください",IF($B91="","⚠ 社員番号を入れてください",IF(COUNTIF(従業員名簿!$B$5:$B$24,$B91)=0,"⚠ 名簿にない社員番号です",IF($D91="","⚠ 取得の単位を選んでください",IF(AND($D91="時間",設定!$C$11="なし"),"⚠ 設定が「時間単位年休なし」になっています",IF(AND($D91="時間",OR($E91="",$E91&lt;=0)),"⚠ 時間数を入れてください",IF(AND($D91&lt;&gt;"時間",$E91&lt;&gt;""),"⚠ 時間数は「時間」のときだけ入れます","OK"))))))))</f>
        <v/>
      </c>
      <c r="J91" s="35" t="str">
        <f>IF($A91="","",IF(AND($B91=年休管理簿!$H$4,$A91&gt;=年休管理簿!$C$7,$A91&lt;年休管理簿!$C$8),COUNTIFS($B$5:$B91,年休管理簿!$H$4,$A$5:$A91,"&gt;="&amp;年休管理簿!$C$7,$A$5:$A91,"&lt;"&amp;年休管理簿!$C$8),""))</f>
        <v/>
      </c>
    </row>
    <row r="92" spans="1:10" ht="18.75" customHeight="1" x14ac:dyDescent="0.15">
      <c r="A92" s="31"/>
      <c r="B92" s="21"/>
      <c r="C92" s="34" t="str">
        <f>IF($B92="","",IFERROR(INDEX(従業員名簿!$C$5:$C$24,MATCH($B92,従業員名簿!$B$5:$B$24,0)),"－"))</f>
        <v/>
      </c>
      <c r="D92" s="21"/>
      <c r="E92" s="52"/>
      <c r="F92" s="37" t="str">
        <f>IF(OR($A92="",$B92=""),"",IF($D92="1日",1,IF($D92="半日",0.5,IF($D92="時間",IFERROR($E92/(INDEX(従業員名簿!$H$5:$H$24,MATCH($B92,従業員名簿!$B$5:$B$24,0))*24),0),0))))</f>
        <v/>
      </c>
      <c r="G92" s="37" t="str">
        <f t="shared" si="1"/>
        <v/>
      </c>
      <c r="H92" s="53"/>
      <c r="I92" s="34" t="str">
        <f>IF(AND($A92="",$B92="",$D92=""),"",IF($A92="","⚠ 取得日を入れてください",IF($B92="","⚠ 社員番号を入れてください",IF(COUNTIF(従業員名簿!$B$5:$B$24,$B92)=0,"⚠ 名簿にない社員番号です",IF($D92="","⚠ 取得の単位を選んでください",IF(AND($D92="時間",設定!$C$11="なし"),"⚠ 設定が「時間単位年休なし」になっています",IF(AND($D92="時間",OR($E92="",$E92&lt;=0)),"⚠ 時間数を入れてください",IF(AND($D92&lt;&gt;"時間",$E92&lt;&gt;""),"⚠ 時間数は「時間」のときだけ入れます","OK"))))))))</f>
        <v/>
      </c>
      <c r="J92" s="35" t="str">
        <f>IF($A92="","",IF(AND($B92=年休管理簿!$H$4,$A92&gt;=年休管理簿!$C$7,$A92&lt;年休管理簿!$C$8),COUNTIFS($B$5:$B92,年休管理簿!$H$4,$A$5:$A92,"&gt;="&amp;年休管理簿!$C$7,$A$5:$A92,"&lt;"&amp;年休管理簿!$C$8),""))</f>
        <v/>
      </c>
    </row>
    <row r="93" spans="1:10" ht="18.75" customHeight="1" x14ac:dyDescent="0.15">
      <c r="A93" s="31"/>
      <c r="B93" s="21"/>
      <c r="C93" s="34" t="str">
        <f>IF($B93="","",IFERROR(INDEX(従業員名簿!$C$5:$C$24,MATCH($B93,従業員名簿!$B$5:$B$24,0)),"－"))</f>
        <v/>
      </c>
      <c r="D93" s="21"/>
      <c r="E93" s="52"/>
      <c r="F93" s="37" t="str">
        <f>IF(OR($A93="",$B93=""),"",IF($D93="1日",1,IF($D93="半日",0.5,IF($D93="時間",IFERROR($E93/(INDEX(従業員名簿!$H$5:$H$24,MATCH($B93,従業員名簿!$B$5:$B$24,0))*24),0),0))))</f>
        <v/>
      </c>
      <c r="G93" s="37" t="str">
        <f t="shared" si="1"/>
        <v/>
      </c>
      <c r="H93" s="53"/>
      <c r="I93" s="34" t="str">
        <f>IF(AND($A93="",$B93="",$D93=""),"",IF($A93="","⚠ 取得日を入れてください",IF($B93="","⚠ 社員番号を入れてください",IF(COUNTIF(従業員名簿!$B$5:$B$24,$B93)=0,"⚠ 名簿にない社員番号です",IF($D93="","⚠ 取得の単位を選んでください",IF(AND($D93="時間",設定!$C$11="なし"),"⚠ 設定が「時間単位年休なし」になっています",IF(AND($D93="時間",OR($E93="",$E93&lt;=0)),"⚠ 時間数を入れてください",IF(AND($D93&lt;&gt;"時間",$E93&lt;&gt;""),"⚠ 時間数は「時間」のときだけ入れます","OK"))))))))</f>
        <v/>
      </c>
      <c r="J93" s="35" t="str">
        <f>IF($A93="","",IF(AND($B93=年休管理簿!$H$4,$A93&gt;=年休管理簿!$C$7,$A93&lt;年休管理簿!$C$8),COUNTIFS($B$5:$B93,年休管理簿!$H$4,$A$5:$A93,"&gt;="&amp;年休管理簿!$C$7,$A$5:$A93,"&lt;"&amp;年休管理簿!$C$8),""))</f>
        <v/>
      </c>
    </row>
    <row r="94" spans="1:10" ht="18.75" customHeight="1" x14ac:dyDescent="0.15">
      <c r="A94" s="31"/>
      <c r="B94" s="21"/>
      <c r="C94" s="34" t="str">
        <f>IF($B94="","",IFERROR(INDEX(従業員名簿!$C$5:$C$24,MATCH($B94,従業員名簿!$B$5:$B$24,0)),"－"))</f>
        <v/>
      </c>
      <c r="D94" s="21"/>
      <c r="E94" s="52"/>
      <c r="F94" s="37" t="str">
        <f>IF(OR($A94="",$B94=""),"",IF($D94="1日",1,IF($D94="半日",0.5,IF($D94="時間",IFERROR($E94/(INDEX(従業員名簿!$H$5:$H$24,MATCH($B94,従業員名簿!$B$5:$B$24,0))*24),0),0))))</f>
        <v/>
      </c>
      <c r="G94" s="37" t="str">
        <f t="shared" si="1"/>
        <v/>
      </c>
      <c r="H94" s="53"/>
      <c r="I94" s="34" t="str">
        <f>IF(AND($A94="",$B94="",$D94=""),"",IF($A94="","⚠ 取得日を入れてください",IF($B94="","⚠ 社員番号を入れてください",IF(COUNTIF(従業員名簿!$B$5:$B$24,$B94)=0,"⚠ 名簿にない社員番号です",IF($D94="","⚠ 取得の単位を選んでください",IF(AND($D94="時間",設定!$C$11="なし"),"⚠ 設定が「時間単位年休なし」になっています",IF(AND($D94="時間",OR($E94="",$E94&lt;=0)),"⚠ 時間数を入れてください",IF(AND($D94&lt;&gt;"時間",$E94&lt;&gt;""),"⚠ 時間数は「時間」のときだけ入れます","OK"))))))))</f>
        <v/>
      </c>
      <c r="J94" s="35" t="str">
        <f>IF($A94="","",IF(AND($B94=年休管理簿!$H$4,$A94&gt;=年休管理簿!$C$7,$A94&lt;年休管理簿!$C$8),COUNTIFS($B$5:$B94,年休管理簿!$H$4,$A$5:$A94,"&gt;="&amp;年休管理簿!$C$7,$A$5:$A94,"&lt;"&amp;年休管理簿!$C$8),""))</f>
        <v/>
      </c>
    </row>
    <row r="95" spans="1:10" ht="18.75" customHeight="1" x14ac:dyDescent="0.15">
      <c r="A95" s="31"/>
      <c r="B95" s="21"/>
      <c r="C95" s="34" t="str">
        <f>IF($B95="","",IFERROR(INDEX(従業員名簿!$C$5:$C$24,MATCH($B95,従業員名簿!$B$5:$B$24,0)),"－"))</f>
        <v/>
      </c>
      <c r="D95" s="21"/>
      <c r="E95" s="52"/>
      <c r="F95" s="37" t="str">
        <f>IF(OR($A95="",$B95=""),"",IF($D95="1日",1,IF($D95="半日",0.5,IF($D95="時間",IFERROR($E95/(INDEX(従業員名簿!$H$5:$H$24,MATCH($B95,従業員名簿!$B$5:$B$24,0))*24),0),0))))</f>
        <v/>
      </c>
      <c r="G95" s="37" t="str">
        <f t="shared" si="1"/>
        <v/>
      </c>
      <c r="H95" s="53"/>
      <c r="I95" s="34" t="str">
        <f>IF(AND($A95="",$B95="",$D95=""),"",IF($A95="","⚠ 取得日を入れてください",IF($B95="","⚠ 社員番号を入れてください",IF(COUNTIF(従業員名簿!$B$5:$B$24,$B95)=0,"⚠ 名簿にない社員番号です",IF($D95="","⚠ 取得の単位を選んでください",IF(AND($D95="時間",設定!$C$11="なし"),"⚠ 設定が「時間単位年休なし」になっています",IF(AND($D95="時間",OR($E95="",$E95&lt;=0)),"⚠ 時間数を入れてください",IF(AND($D95&lt;&gt;"時間",$E95&lt;&gt;""),"⚠ 時間数は「時間」のときだけ入れます","OK"))))))))</f>
        <v/>
      </c>
      <c r="J95" s="35" t="str">
        <f>IF($A95="","",IF(AND($B95=年休管理簿!$H$4,$A95&gt;=年休管理簿!$C$7,$A95&lt;年休管理簿!$C$8),COUNTIFS($B$5:$B95,年休管理簿!$H$4,$A$5:$A95,"&gt;="&amp;年休管理簿!$C$7,$A$5:$A95,"&lt;"&amp;年休管理簿!$C$8),""))</f>
        <v/>
      </c>
    </row>
    <row r="96" spans="1:10" ht="18.75" customHeight="1" x14ac:dyDescent="0.15">
      <c r="A96" s="31"/>
      <c r="B96" s="21"/>
      <c r="C96" s="34" t="str">
        <f>IF($B96="","",IFERROR(INDEX(従業員名簿!$C$5:$C$24,MATCH($B96,従業員名簿!$B$5:$B$24,0)),"－"))</f>
        <v/>
      </c>
      <c r="D96" s="21"/>
      <c r="E96" s="52"/>
      <c r="F96" s="37" t="str">
        <f>IF(OR($A96="",$B96=""),"",IF($D96="1日",1,IF($D96="半日",0.5,IF($D96="時間",IFERROR($E96/(INDEX(従業員名簿!$H$5:$H$24,MATCH($B96,従業員名簿!$B$5:$B$24,0))*24),0),0))))</f>
        <v/>
      </c>
      <c r="G96" s="37" t="str">
        <f t="shared" si="1"/>
        <v/>
      </c>
      <c r="H96" s="53"/>
      <c r="I96" s="34" t="str">
        <f>IF(AND($A96="",$B96="",$D96=""),"",IF($A96="","⚠ 取得日を入れてください",IF($B96="","⚠ 社員番号を入れてください",IF(COUNTIF(従業員名簿!$B$5:$B$24,$B96)=0,"⚠ 名簿にない社員番号です",IF($D96="","⚠ 取得の単位を選んでください",IF(AND($D96="時間",設定!$C$11="なし"),"⚠ 設定が「時間単位年休なし」になっています",IF(AND($D96="時間",OR($E96="",$E96&lt;=0)),"⚠ 時間数を入れてください",IF(AND($D96&lt;&gt;"時間",$E96&lt;&gt;""),"⚠ 時間数は「時間」のときだけ入れます","OK"))))))))</f>
        <v/>
      </c>
      <c r="J96" s="35" t="str">
        <f>IF($A96="","",IF(AND($B96=年休管理簿!$H$4,$A96&gt;=年休管理簿!$C$7,$A96&lt;年休管理簿!$C$8),COUNTIFS($B$5:$B96,年休管理簿!$H$4,$A$5:$A96,"&gt;="&amp;年休管理簿!$C$7,$A$5:$A96,"&lt;"&amp;年休管理簿!$C$8),""))</f>
        <v/>
      </c>
    </row>
    <row r="97" spans="1:10" ht="18.75" customHeight="1" x14ac:dyDescent="0.15">
      <c r="A97" s="31"/>
      <c r="B97" s="21"/>
      <c r="C97" s="34" t="str">
        <f>IF($B97="","",IFERROR(INDEX(従業員名簿!$C$5:$C$24,MATCH($B97,従業員名簿!$B$5:$B$24,0)),"－"))</f>
        <v/>
      </c>
      <c r="D97" s="21"/>
      <c r="E97" s="52"/>
      <c r="F97" s="37" t="str">
        <f>IF(OR($A97="",$B97=""),"",IF($D97="1日",1,IF($D97="半日",0.5,IF($D97="時間",IFERROR($E97/(INDEX(従業員名簿!$H$5:$H$24,MATCH($B97,従業員名簿!$B$5:$B$24,0))*24),0),0))))</f>
        <v/>
      </c>
      <c r="G97" s="37" t="str">
        <f t="shared" si="1"/>
        <v/>
      </c>
      <c r="H97" s="53"/>
      <c r="I97" s="34" t="str">
        <f>IF(AND($A97="",$B97="",$D97=""),"",IF($A97="","⚠ 取得日を入れてください",IF($B97="","⚠ 社員番号を入れてください",IF(COUNTIF(従業員名簿!$B$5:$B$24,$B97)=0,"⚠ 名簿にない社員番号です",IF($D97="","⚠ 取得の単位を選んでください",IF(AND($D97="時間",設定!$C$11="なし"),"⚠ 設定が「時間単位年休なし」になっています",IF(AND($D97="時間",OR($E97="",$E97&lt;=0)),"⚠ 時間数を入れてください",IF(AND($D97&lt;&gt;"時間",$E97&lt;&gt;""),"⚠ 時間数は「時間」のときだけ入れます","OK"))))))))</f>
        <v/>
      </c>
      <c r="J97" s="35" t="str">
        <f>IF($A97="","",IF(AND($B97=年休管理簿!$H$4,$A97&gt;=年休管理簿!$C$7,$A97&lt;年休管理簿!$C$8),COUNTIFS($B$5:$B97,年休管理簿!$H$4,$A$5:$A97,"&gt;="&amp;年休管理簿!$C$7,$A$5:$A97,"&lt;"&amp;年休管理簿!$C$8),""))</f>
        <v/>
      </c>
    </row>
    <row r="98" spans="1:10" ht="18.75" customHeight="1" x14ac:dyDescent="0.15">
      <c r="A98" s="31"/>
      <c r="B98" s="21"/>
      <c r="C98" s="34" t="str">
        <f>IF($B98="","",IFERROR(INDEX(従業員名簿!$C$5:$C$24,MATCH($B98,従業員名簿!$B$5:$B$24,0)),"－"))</f>
        <v/>
      </c>
      <c r="D98" s="21"/>
      <c r="E98" s="52"/>
      <c r="F98" s="37" t="str">
        <f>IF(OR($A98="",$B98=""),"",IF($D98="1日",1,IF($D98="半日",0.5,IF($D98="時間",IFERROR($E98/(INDEX(従業員名簿!$H$5:$H$24,MATCH($B98,従業員名簿!$B$5:$B$24,0))*24),0),0))))</f>
        <v/>
      </c>
      <c r="G98" s="37" t="str">
        <f t="shared" si="1"/>
        <v/>
      </c>
      <c r="H98" s="53"/>
      <c r="I98" s="34" t="str">
        <f>IF(AND($A98="",$B98="",$D98=""),"",IF($A98="","⚠ 取得日を入れてください",IF($B98="","⚠ 社員番号を入れてください",IF(COUNTIF(従業員名簿!$B$5:$B$24,$B98)=0,"⚠ 名簿にない社員番号です",IF($D98="","⚠ 取得の単位を選んでください",IF(AND($D98="時間",設定!$C$11="なし"),"⚠ 設定が「時間単位年休なし」になっています",IF(AND($D98="時間",OR($E98="",$E98&lt;=0)),"⚠ 時間数を入れてください",IF(AND($D98&lt;&gt;"時間",$E98&lt;&gt;""),"⚠ 時間数は「時間」のときだけ入れます","OK"))))))))</f>
        <v/>
      </c>
      <c r="J98" s="35" t="str">
        <f>IF($A98="","",IF(AND($B98=年休管理簿!$H$4,$A98&gt;=年休管理簿!$C$7,$A98&lt;年休管理簿!$C$8),COUNTIFS($B$5:$B98,年休管理簿!$H$4,$A$5:$A98,"&gt;="&amp;年休管理簿!$C$7,$A$5:$A98,"&lt;"&amp;年休管理簿!$C$8),""))</f>
        <v/>
      </c>
    </row>
    <row r="99" spans="1:10" ht="18.75" customHeight="1" x14ac:dyDescent="0.15">
      <c r="A99" s="31"/>
      <c r="B99" s="21"/>
      <c r="C99" s="34" t="str">
        <f>IF($B99="","",IFERROR(INDEX(従業員名簿!$C$5:$C$24,MATCH($B99,従業員名簿!$B$5:$B$24,0)),"－"))</f>
        <v/>
      </c>
      <c r="D99" s="21"/>
      <c r="E99" s="52"/>
      <c r="F99" s="37" t="str">
        <f>IF(OR($A99="",$B99=""),"",IF($D99="1日",1,IF($D99="半日",0.5,IF($D99="時間",IFERROR($E99/(INDEX(従業員名簿!$H$5:$H$24,MATCH($B99,従業員名簿!$B$5:$B$24,0))*24),0),0))))</f>
        <v/>
      </c>
      <c r="G99" s="37" t="str">
        <f t="shared" si="1"/>
        <v/>
      </c>
      <c r="H99" s="53"/>
      <c r="I99" s="34" t="str">
        <f>IF(AND($A99="",$B99="",$D99=""),"",IF($A99="","⚠ 取得日を入れてください",IF($B99="","⚠ 社員番号を入れてください",IF(COUNTIF(従業員名簿!$B$5:$B$24,$B99)=0,"⚠ 名簿にない社員番号です",IF($D99="","⚠ 取得の単位を選んでください",IF(AND($D99="時間",設定!$C$11="なし"),"⚠ 設定が「時間単位年休なし」になっています",IF(AND($D99="時間",OR($E99="",$E99&lt;=0)),"⚠ 時間数を入れてください",IF(AND($D99&lt;&gt;"時間",$E99&lt;&gt;""),"⚠ 時間数は「時間」のときだけ入れます","OK"))))))))</f>
        <v/>
      </c>
      <c r="J99" s="35" t="str">
        <f>IF($A99="","",IF(AND($B99=年休管理簿!$H$4,$A99&gt;=年休管理簿!$C$7,$A99&lt;年休管理簿!$C$8),COUNTIFS($B$5:$B99,年休管理簿!$H$4,$A$5:$A99,"&gt;="&amp;年休管理簿!$C$7,$A$5:$A99,"&lt;"&amp;年休管理簿!$C$8),""))</f>
        <v/>
      </c>
    </row>
    <row r="100" spans="1:10" ht="18.75" customHeight="1" x14ac:dyDescent="0.15">
      <c r="A100" s="31"/>
      <c r="B100" s="21"/>
      <c r="C100" s="34" t="str">
        <f>IF($B100="","",IFERROR(INDEX(従業員名簿!$C$5:$C$24,MATCH($B100,従業員名簿!$B$5:$B$24,0)),"－"))</f>
        <v/>
      </c>
      <c r="D100" s="21"/>
      <c r="E100" s="52"/>
      <c r="F100" s="37" t="str">
        <f>IF(OR($A100="",$B100=""),"",IF($D100="1日",1,IF($D100="半日",0.5,IF($D100="時間",IFERROR($E100/(INDEX(従業員名簿!$H$5:$H$24,MATCH($B100,従業員名簿!$B$5:$B$24,0))*24),0),0))))</f>
        <v/>
      </c>
      <c r="G100" s="37" t="str">
        <f t="shared" si="1"/>
        <v/>
      </c>
      <c r="H100" s="53"/>
      <c r="I100" s="34" t="str">
        <f>IF(AND($A100="",$B100="",$D100=""),"",IF($A100="","⚠ 取得日を入れてください",IF($B100="","⚠ 社員番号を入れてください",IF(COUNTIF(従業員名簿!$B$5:$B$24,$B100)=0,"⚠ 名簿にない社員番号です",IF($D100="","⚠ 取得の単位を選んでください",IF(AND($D100="時間",設定!$C$11="なし"),"⚠ 設定が「時間単位年休なし」になっています",IF(AND($D100="時間",OR($E100="",$E100&lt;=0)),"⚠ 時間数を入れてください",IF(AND($D100&lt;&gt;"時間",$E100&lt;&gt;""),"⚠ 時間数は「時間」のときだけ入れます","OK"))))))))</f>
        <v/>
      </c>
      <c r="J100" s="35" t="str">
        <f>IF($A100="","",IF(AND($B100=年休管理簿!$H$4,$A100&gt;=年休管理簿!$C$7,$A100&lt;年休管理簿!$C$8),COUNTIFS($B$5:$B100,年休管理簿!$H$4,$A$5:$A100,"&gt;="&amp;年休管理簿!$C$7,$A$5:$A100,"&lt;"&amp;年休管理簿!$C$8),""))</f>
        <v/>
      </c>
    </row>
    <row r="101" spans="1:10" ht="18.75" customHeight="1" x14ac:dyDescent="0.15">
      <c r="A101" s="31"/>
      <c r="B101" s="21"/>
      <c r="C101" s="34" t="str">
        <f>IF($B101="","",IFERROR(INDEX(従業員名簿!$C$5:$C$24,MATCH($B101,従業員名簿!$B$5:$B$24,0)),"－"))</f>
        <v/>
      </c>
      <c r="D101" s="21"/>
      <c r="E101" s="52"/>
      <c r="F101" s="37" t="str">
        <f>IF(OR($A101="",$B101=""),"",IF($D101="1日",1,IF($D101="半日",0.5,IF($D101="時間",IFERROR($E101/(INDEX(従業員名簿!$H$5:$H$24,MATCH($B101,従業員名簿!$B$5:$B$24,0))*24),0),0))))</f>
        <v/>
      </c>
      <c r="G101" s="37" t="str">
        <f t="shared" si="1"/>
        <v/>
      </c>
      <c r="H101" s="53"/>
      <c r="I101" s="34" t="str">
        <f>IF(AND($A101="",$B101="",$D101=""),"",IF($A101="","⚠ 取得日を入れてください",IF($B101="","⚠ 社員番号を入れてください",IF(COUNTIF(従業員名簿!$B$5:$B$24,$B101)=0,"⚠ 名簿にない社員番号です",IF($D101="","⚠ 取得の単位を選んでください",IF(AND($D101="時間",設定!$C$11="なし"),"⚠ 設定が「時間単位年休なし」になっています",IF(AND($D101="時間",OR($E101="",$E101&lt;=0)),"⚠ 時間数を入れてください",IF(AND($D101&lt;&gt;"時間",$E101&lt;&gt;""),"⚠ 時間数は「時間」のときだけ入れます","OK"))))))))</f>
        <v/>
      </c>
      <c r="J101" s="35" t="str">
        <f>IF($A101="","",IF(AND($B101=年休管理簿!$H$4,$A101&gt;=年休管理簿!$C$7,$A101&lt;年休管理簿!$C$8),COUNTIFS($B$5:$B101,年休管理簿!$H$4,$A$5:$A101,"&gt;="&amp;年休管理簿!$C$7,$A$5:$A101,"&lt;"&amp;年休管理簿!$C$8),""))</f>
        <v/>
      </c>
    </row>
    <row r="102" spans="1:10" ht="18.75" customHeight="1" x14ac:dyDescent="0.15">
      <c r="A102" s="31"/>
      <c r="B102" s="21"/>
      <c r="C102" s="34" t="str">
        <f>IF($B102="","",IFERROR(INDEX(従業員名簿!$C$5:$C$24,MATCH($B102,従業員名簿!$B$5:$B$24,0)),"－"))</f>
        <v/>
      </c>
      <c r="D102" s="21"/>
      <c r="E102" s="52"/>
      <c r="F102" s="37" t="str">
        <f>IF(OR($A102="",$B102=""),"",IF($D102="1日",1,IF($D102="半日",0.5,IF($D102="時間",IFERROR($E102/(INDEX(従業員名簿!$H$5:$H$24,MATCH($B102,従業員名簿!$B$5:$B$24,0))*24),0),0))))</f>
        <v/>
      </c>
      <c r="G102" s="37" t="str">
        <f t="shared" si="1"/>
        <v/>
      </c>
      <c r="H102" s="53"/>
      <c r="I102" s="34" t="str">
        <f>IF(AND($A102="",$B102="",$D102=""),"",IF($A102="","⚠ 取得日を入れてください",IF($B102="","⚠ 社員番号を入れてください",IF(COUNTIF(従業員名簿!$B$5:$B$24,$B102)=0,"⚠ 名簿にない社員番号です",IF($D102="","⚠ 取得の単位を選んでください",IF(AND($D102="時間",設定!$C$11="なし"),"⚠ 設定が「時間単位年休なし」になっています",IF(AND($D102="時間",OR($E102="",$E102&lt;=0)),"⚠ 時間数を入れてください",IF(AND($D102&lt;&gt;"時間",$E102&lt;&gt;""),"⚠ 時間数は「時間」のときだけ入れます","OK"))))))))</f>
        <v/>
      </c>
      <c r="J102" s="35" t="str">
        <f>IF($A102="","",IF(AND($B102=年休管理簿!$H$4,$A102&gt;=年休管理簿!$C$7,$A102&lt;年休管理簿!$C$8),COUNTIFS($B$5:$B102,年休管理簿!$H$4,$A$5:$A102,"&gt;="&amp;年休管理簿!$C$7,$A$5:$A102,"&lt;"&amp;年休管理簿!$C$8),""))</f>
        <v/>
      </c>
    </row>
    <row r="103" spans="1:10" ht="18.75" customHeight="1" x14ac:dyDescent="0.15">
      <c r="A103" s="31"/>
      <c r="B103" s="21"/>
      <c r="C103" s="34" t="str">
        <f>IF($B103="","",IFERROR(INDEX(従業員名簿!$C$5:$C$24,MATCH($B103,従業員名簿!$B$5:$B$24,0)),"－"))</f>
        <v/>
      </c>
      <c r="D103" s="21"/>
      <c r="E103" s="52"/>
      <c r="F103" s="37" t="str">
        <f>IF(OR($A103="",$B103=""),"",IF($D103="1日",1,IF($D103="半日",0.5,IF($D103="時間",IFERROR($E103/(INDEX(従業員名簿!$H$5:$H$24,MATCH($B103,従業員名簿!$B$5:$B$24,0))*24),0),0))))</f>
        <v/>
      </c>
      <c r="G103" s="37" t="str">
        <f t="shared" si="1"/>
        <v/>
      </c>
      <c r="H103" s="53"/>
      <c r="I103" s="34" t="str">
        <f>IF(AND($A103="",$B103="",$D103=""),"",IF($A103="","⚠ 取得日を入れてください",IF($B103="","⚠ 社員番号を入れてください",IF(COUNTIF(従業員名簿!$B$5:$B$24,$B103)=0,"⚠ 名簿にない社員番号です",IF($D103="","⚠ 取得の単位を選んでください",IF(AND($D103="時間",設定!$C$11="なし"),"⚠ 設定が「時間単位年休なし」になっています",IF(AND($D103="時間",OR($E103="",$E103&lt;=0)),"⚠ 時間数を入れてください",IF(AND($D103&lt;&gt;"時間",$E103&lt;&gt;""),"⚠ 時間数は「時間」のときだけ入れます","OK"))))))))</f>
        <v/>
      </c>
      <c r="J103" s="35" t="str">
        <f>IF($A103="","",IF(AND($B103=年休管理簿!$H$4,$A103&gt;=年休管理簿!$C$7,$A103&lt;年休管理簿!$C$8),COUNTIFS($B$5:$B103,年休管理簿!$H$4,$A$5:$A103,"&gt;="&amp;年休管理簿!$C$7,$A$5:$A103,"&lt;"&amp;年休管理簿!$C$8),""))</f>
        <v/>
      </c>
    </row>
    <row r="104" spans="1:10" ht="18.75" customHeight="1" x14ac:dyDescent="0.15">
      <c r="A104" s="31"/>
      <c r="B104" s="21"/>
      <c r="C104" s="34" t="str">
        <f>IF($B104="","",IFERROR(INDEX(従業員名簿!$C$5:$C$24,MATCH($B104,従業員名簿!$B$5:$B$24,0)),"－"))</f>
        <v/>
      </c>
      <c r="D104" s="21"/>
      <c r="E104" s="52"/>
      <c r="F104" s="37" t="str">
        <f>IF(OR($A104="",$B104=""),"",IF($D104="1日",1,IF($D104="半日",0.5,IF($D104="時間",IFERROR($E104/(INDEX(従業員名簿!$H$5:$H$24,MATCH($B104,従業員名簿!$B$5:$B$24,0))*24),0),0))))</f>
        <v/>
      </c>
      <c r="G104" s="37" t="str">
        <f t="shared" si="1"/>
        <v/>
      </c>
      <c r="H104" s="53"/>
      <c r="I104" s="34" t="str">
        <f>IF(AND($A104="",$B104="",$D104=""),"",IF($A104="","⚠ 取得日を入れてください",IF($B104="","⚠ 社員番号を入れてください",IF(COUNTIF(従業員名簿!$B$5:$B$24,$B104)=0,"⚠ 名簿にない社員番号です",IF($D104="","⚠ 取得の単位を選んでください",IF(AND($D104="時間",設定!$C$11="なし"),"⚠ 設定が「時間単位年休なし」になっています",IF(AND($D104="時間",OR($E104="",$E104&lt;=0)),"⚠ 時間数を入れてください",IF(AND($D104&lt;&gt;"時間",$E104&lt;&gt;""),"⚠ 時間数は「時間」のときだけ入れます","OK"))))))))</f>
        <v/>
      </c>
      <c r="J104" s="35" t="str">
        <f>IF($A104="","",IF(AND($B104=年休管理簿!$H$4,$A104&gt;=年休管理簿!$C$7,$A104&lt;年休管理簿!$C$8),COUNTIFS($B$5:$B104,年休管理簿!$H$4,$A$5:$A104,"&gt;="&amp;年休管理簿!$C$7,$A$5:$A104,"&lt;"&amp;年休管理簿!$C$8),""))</f>
        <v/>
      </c>
    </row>
    <row r="105" spans="1:10" ht="18.75" customHeight="1" x14ac:dyDescent="0.15">
      <c r="A105" s="31"/>
      <c r="B105" s="21"/>
      <c r="C105" s="34" t="str">
        <f>IF($B105="","",IFERROR(INDEX(従業員名簿!$C$5:$C$24,MATCH($B105,従業員名簿!$B$5:$B$24,0)),"－"))</f>
        <v/>
      </c>
      <c r="D105" s="21"/>
      <c r="E105" s="52"/>
      <c r="F105" s="37" t="str">
        <f>IF(OR($A105="",$B105=""),"",IF($D105="1日",1,IF($D105="半日",0.5,IF($D105="時間",IFERROR($E105/(INDEX(従業員名簿!$H$5:$H$24,MATCH($B105,従業員名簿!$B$5:$B$24,0))*24),0),0))))</f>
        <v/>
      </c>
      <c r="G105" s="37" t="str">
        <f t="shared" si="1"/>
        <v/>
      </c>
      <c r="H105" s="53"/>
      <c r="I105" s="34" t="str">
        <f>IF(AND($A105="",$B105="",$D105=""),"",IF($A105="","⚠ 取得日を入れてください",IF($B105="","⚠ 社員番号を入れてください",IF(COUNTIF(従業員名簿!$B$5:$B$24,$B105)=0,"⚠ 名簿にない社員番号です",IF($D105="","⚠ 取得の単位を選んでください",IF(AND($D105="時間",設定!$C$11="なし"),"⚠ 設定が「時間単位年休なし」になっています",IF(AND($D105="時間",OR($E105="",$E105&lt;=0)),"⚠ 時間数を入れてください",IF(AND($D105&lt;&gt;"時間",$E105&lt;&gt;""),"⚠ 時間数は「時間」のときだけ入れます","OK"))))))))</f>
        <v/>
      </c>
      <c r="J105" s="35" t="str">
        <f>IF($A105="","",IF(AND($B105=年休管理簿!$H$4,$A105&gt;=年休管理簿!$C$7,$A105&lt;年休管理簿!$C$8),COUNTIFS($B$5:$B105,年休管理簿!$H$4,$A$5:$A105,"&gt;="&amp;年休管理簿!$C$7,$A$5:$A105,"&lt;"&amp;年休管理簿!$C$8),""))</f>
        <v/>
      </c>
    </row>
    <row r="106" spans="1:10" ht="18.75" customHeight="1" x14ac:dyDescent="0.15">
      <c r="A106" s="31"/>
      <c r="B106" s="21"/>
      <c r="C106" s="34" t="str">
        <f>IF($B106="","",IFERROR(INDEX(従業員名簿!$C$5:$C$24,MATCH($B106,従業員名簿!$B$5:$B$24,0)),"－"))</f>
        <v/>
      </c>
      <c r="D106" s="21"/>
      <c r="E106" s="52"/>
      <c r="F106" s="37" t="str">
        <f>IF(OR($A106="",$B106=""),"",IF($D106="1日",1,IF($D106="半日",0.5,IF($D106="時間",IFERROR($E106/(INDEX(従業員名簿!$H$5:$H$24,MATCH($B106,従業員名簿!$B$5:$B$24,0))*24),0),0))))</f>
        <v/>
      </c>
      <c r="G106" s="37" t="str">
        <f t="shared" si="1"/>
        <v/>
      </c>
      <c r="H106" s="53"/>
      <c r="I106" s="34" t="str">
        <f>IF(AND($A106="",$B106="",$D106=""),"",IF($A106="","⚠ 取得日を入れてください",IF($B106="","⚠ 社員番号を入れてください",IF(COUNTIF(従業員名簿!$B$5:$B$24,$B106)=0,"⚠ 名簿にない社員番号です",IF($D106="","⚠ 取得の単位を選んでください",IF(AND($D106="時間",設定!$C$11="なし"),"⚠ 設定が「時間単位年休なし」になっています",IF(AND($D106="時間",OR($E106="",$E106&lt;=0)),"⚠ 時間数を入れてください",IF(AND($D106&lt;&gt;"時間",$E106&lt;&gt;""),"⚠ 時間数は「時間」のときだけ入れます","OK"))))))))</f>
        <v/>
      </c>
      <c r="J106" s="35" t="str">
        <f>IF($A106="","",IF(AND($B106=年休管理簿!$H$4,$A106&gt;=年休管理簿!$C$7,$A106&lt;年休管理簿!$C$8),COUNTIFS($B$5:$B106,年休管理簿!$H$4,$A$5:$A106,"&gt;="&amp;年休管理簿!$C$7,$A$5:$A106,"&lt;"&amp;年休管理簿!$C$8),""))</f>
        <v/>
      </c>
    </row>
    <row r="107" spans="1:10" ht="18.75" customHeight="1" x14ac:dyDescent="0.15">
      <c r="A107" s="31"/>
      <c r="B107" s="21"/>
      <c r="C107" s="34" t="str">
        <f>IF($B107="","",IFERROR(INDEX(従業員名簿!$C$5:$C$24,MATCH($B107,従業員名簿!$B$5:$B$24,0)),"－"))</f>
        <v/>
      </c>
      <c r="D107" s="21"/>
      <c r="E107" s="52"/>
      <c r="F107" s="37" t="str">
        <f>IF(OR($A107="",$B107=""),"",IF($D107="1日",1,IF($D107="半日",0.5,IF($D107="時間",IFERROR($E107/(INDEX(従業員名簿!$H$5:$H$24,MATCH($B107,従業員名簿!$B$5:$B$24,0))*24),0),0))))</f>
        <v/>
      </c>
      <c r="G107" s="37" t="str">
        <f t="shared" si="1"/>
        <v/>
      </c>
      <c r="H107" s="53"/>
      <c r="I107" s="34" t="str">
        <f>IF(AND($A107="",$B107="",$D107=""),"",IF($A107="","⚠ 取得日を入れてください",IF($B107="","⚠ 社員番号を入れてください",IF(COUNTIF(従業員名簿!$B$5:$B$24,$B107)=0,"⚠ 名簿にない社員番号です",IF($D107="","⚠ 取得の単位を選んでください",IF(AND($D107="時間",設定!$C$11="なし"),"⚠ 設定が「時間単位年休なし」になっています",IF(AND($D107="時間",OR($E107="",$E107&lt;=0)),"⚠ 時間数を入れてください",IF(AND($D107&lt;&gt;"時間",$E107&lt;&gt;""),"⚠ 時間数は「時間」のときだけ入れます","OK"))))))))</f>
        <v/>
      </c>
      <c r="J107" s="35" t="str">
        <f>IF($A107="","",IF(AND($B107=年休管理簿!$H$4,$A107&gt;=年休管理簿!$C$7,$A107&lt;年休管理簿!$C$8),COUNTIFS($B$5:$B107,年休管理簿!$H$4,$A$5:$A107,"&gt;="&amp;年休管理簿!$C$7,$A$5:$A107,"&lt;"&amp;年休管理簿!$C$8),""))</f>
        <v/>
      </c>
    </row>
    <row r="108" spans="1:10" ht="18.75" customHeight="1" x14ac:dyDescent="0.15">
      <c r="A108" s="31"/>
      <c r="B108" s="21"/>
      <c r="C108" s="34" t="str">
        <f>IF($B108="","",IFERROR(INDEX(従業員名簿!$C$5:$C$24,MATCH($B108,従業員名簿!$B$5:$B$24,0)),"－"))</f>
        <v/>
      </c>
      <c r="D108" s="21"/>
      <c r="E108" s="52"/>
      <c r="F108" s="37" t="str">
        <f>IF(OR($A108="",$B108=""),"",IF($D108="1日",1,IF($D108="半日",0.5,IF($D108="時間",IFERROR($E108/(INDEX(従業員名簿!$H$5:$H$24,MATCH($B108,従業員名簿!$B$5:$B$24,0))*24),0),0))))</f>
        <v/>
      </c>
      <c r="G108" s="37" t="str">
        <f t="shared" si="1"/>
        <v/>
      </c>
      <c r="H108" s="53"/>
      <c r="I108" s="34" t="str">
        <f>IF(AND($A108="",$B108="",$D108=""),"",IF($A108="","⚠ 取得日を入れてください",IF($B108="","⚠ 社員番号を入れてください",IF(COUNTIF(従業員名簿!$B$5:$B$24,$B108)=0,"⚠ 名簿にない社員番号です",IF($D108="","⚠ 取得の単位を選んでください",IF(AND($D108="時間",設定!$C$11="なし"),"⚠ 設定が「時間単位年休なし」になっています",IF(AND($D108="時間",OR($E108="",$E108&lt;=0)),"⚠ 時間数を入れてください",IF(AND($D108&lt;&gt;"時間",$E108&lt;&gt;""),"⚠ 時間数は「時間」のときだけ入れます","OK"))))))))</f>
        <v/>
      </c>
      <c r="J108" s="35" t="str">
        <f>IF($A108="","",IF(AND($B108=年休管理簿!$H$4,$A108&gt;=年休管理簿!$C$7,$A108&lt;年休管理簿!$C$8),COUNTIFS($B$5:$B108,年休管理簿!$H$4,$A$5:$A108,"&gt;="&amp;年休管理簿!$C$7,$A$5:$A108,"&lt;"&amp;年休管理簿!$C$8),""))</f>
        <v/>
      </c>
    </row>
    <row r="109" spans="1:10" ht="18.75" customHeight="1" x14ac:dyDescent="0.15">
      <c r="A109" s="31"/>
      <c r="B109" s="21"/>
      <c r="C109" s="34" t="str">
        <f>IF($B109="","",IFERROR(INDEX(従業員名簿!$C$5:$C$24,MATCH($B109,従業員名簿!$B$5:$B$24,0)),"－"))</f>
        <v/>
      </c>
      <c r="D109" s="21"/>
      <c r="E109" s="52"/>
      <c r="F109" s="37" t="str">
        <f>IF(OR($A109="",$B109=""),"",IF($D109="1日",1,IF($D109="半日",0.5,IF($D109="時間",IFERROR($E109/(INDEX(従業員名簿!$H$5:$H$24,MATCH($B109,従業員名簿!$B$5:$B$24,0))*24),0),0))))</f>
        <v/>
      </c>
      <c r="G109" s="37" t="str">
        <f t="shared" si="1"/>
        <v/>
      </c>
      <c r="H109" s="53"/>
      <c r="I109" s="34" t="str">
        <f>IF(AND($A109="",$B109="",$D109=""),"",IF($A109="","⚠ 取得日を入れてください",IF($B109="","⚠ 社員番号を入れてください",IF(COUNTIF(従業員名簿!$B$5:$B$24,$B109)=0,"⚠ 名簿にない社員番号です",IF($D109="","⚠ 取得の単位を選んでください",IF(AND($D109="時間",設定!$C$11="なし"),"⚠ 設定が「時間単位年休なし」になっています",IF(AND($D109="時間",OR($E109="",$E109&lt;=0)),"⚠ 時間数を入れてください",IF(AND($D109&lt;&gt;"時間",$E109&lt;&gt;""),"⚠ 時間数は「時間」のときだけ入れます","OK"))))))))</f>
        <v/>
      </c>
      <c r="J109" s="35" t="str">
        <f>IF($A109="","",IF(AND($B109=年休管理簿!$H$4,$A109&gt;=年休管理簿!$C$7,$A109&lt;年休管理簿!$C$8),COUNTIFS($B$5:$B109,年休管理簿!$H$4,$A$5:$A109,"&gt;="&amp;年休管理簿!$C$7,$A$5:$A109,"&lt;"&amp;年休管理簿!$C$8),""))</f>
        <v/>
      </c>
    </row>
    <row r="110" spans="1:10" ht="18.75" customHeight="1" x14ac:dyDescent="0.15">
      <c r="A110" s="31"/>
      <c r="B110" s="21"/>
      <c r="C110" s="34" t="str">
        <f>IF($B110="","",IFERROR(INDEX(従業員名簿!$C$5:$C$24,MATCH($B110,従業員名簿!$B$5:$B$24,0)),"－"))</f>
        <v/>
      </c>
      <c r="D110" s="21"/>
      <c r="E110" s="52"/>
      <c r="F110" s="37" t="str">
        <f>IF(OR($A110="",$B110=""),"",IF($D110="1日",1,IF($D110="半日",0.5,IF($D110="時間",IFERROR($E110/(INDEX(従業員名簿!$H$5:$H$24,MATCH($B110,従業員名簿!$B$5:$B$24,0))*24),0),0))))</f>
        <v/>
      </c>
      <c r="G110" s="37" t="str">
        <f t="shared" si="1"/>
        <v/>
      </c>
      <c r="H110" s="53"/>
      <c r="I110" s="34" t="str">
        <f>IF(AND($A110="",$B110="",$D110=""),"",IF($A110="","⚠ 取得日を入れてください",IF($B110="","⚠ 社員番号を入れてください",IF(COUNTIF(従業員名簿!$B$5:$B$24,$B110)=0,"⚠ 名簿にない社員番号です",IF($D110="","⚠ 取得の単位を選んでください",IF(AND($D110="時間",設定!$C$11="なし"),"⚠ 設定が「時間単位年休なし」になっています",IF(AND($D110="時間",OR($E110="",$E110&lt;=0)),"⚠ 時間数を入れてください",IF(AND($D110&lt;&gt;"時間",$E110&lt;&gt;""),"⚠ 時間数は「時間」のときだけ入れます","OK"))))))))</f>
        <v/>
      </c>
      <c r="J110" s="35" t="str">
        <f>IF($A110="","",IF(AND($B110=年休管理簿!$H$4,$A110&gt;=年休管理簿!$C$7,$A110&lt;年休管理簿!$C$8),COUNTIFS($B$5:$B110,年休管理簿!$H$4,$A$5:$A110,"&gt;="&amp;年休管理簿!$C$7,$A$5:$A110,"&lt;"&amp;年休管理簿!$C$8),""))</f>
        <v/>
      </c>
    </row>
    <row r="111" spans="1:10" ht="18.75" customHeight="1" x14ac:dyDescent="0.15">
      <c r="A111" s="31"/>
      <c r="B111" s="21"/>
      <c r="C111" s="34" t="str">
        <f>IF($B111="","",IFERROR(INDEX(従業員名簿!$C$5:$C$24,MATCH($B111,従業員名簿!$B$5:$B$24,0)),"－"))</f>
        <v/>
      </c>
      <c r="D111" s="21"/>
      <c r="E111" s="52"/>
      <c r="F111" s="37" t="str">
        <f>IF(OR($A111="",$B111=""),"",IF($D111="1日",1,IF($D111="半日",0.5,IF($D111="時間",IFERROR($E111/(INDEX(従業員名簿!$H$5:$H$24,MATCH($B111,従業員名簿!$B$5:$B$24,0))*24),0),0))))</f>
        <v/>
      </c>
      <c r="G111" s="37" t="str">
        <f t="shared" si="1"/>
        <v/>
      </c>
      <c r="H111" s="53"/>
      <c r="I111" s="34" t="str">
        <f>IF(AND($A111="",$B111="",$D111=""),"",IF($A111="","⚠ 取得日を入れてください",IF($B111="","⚠ 社員番号を入れてください",IF(COUNTIF(従業員名簿!$B$5:$B$24,$B111)=0,"⚠ 名簿にない社員番号です",IF($D111="","⚠ 取得の単位を選んでください",IF(AND($D111="時間",設定!$C$11="なし"),"⚠ 設定が「時間単位年休なし」になっています",IF(AND($D111="時間",OR($E111="",$E111&lt;=0)),"⚠ 時間数を入れてください",IF(AND($D111&lt;&gt;"時間",$E111&lt;&gt;""),"⚠ 時間数は「時間」のときだけ入れます","OK"))))))))</f>
        <v/>
      </c>
      <c r="J111" s="35" t="str">
        <f>IF($A111="","",IF(AND($B111=年休管理簿!$H$4,$A111&gt;=年休管理簿!$C$7,$A111&lt;年休管理簿!$C$8),COUNTIFS($B$5:$B111,年休管理簿!$H$4,$A$5:$A111,"&gt;="&amp;年休管理簿!$C$7,$A$5:$A111,"&lt;"&amp;年休管理簿!$C$8),""))</f>
        <v/>
      </c>
    </row>
    <row r="112" spans="1:10" ht="18.75" customHeight="1" x14ac:dyDescent="0.15">
      <c r="A112" s="31"/>
      <c r="B112" s="21"/>
      <c r="C112" s="34" t="str">
        <f>IF($B112="","",IFERROR(INDEX(従業員名簿!$C$5:$C$24,MATCH($B112,従業員名簿!$B$5:$B$24,0)),"－"))</f>
        <v/>
      </c>
      <c r="D112" s="21"/>
      <c r="E112" s="52"/>
      <c r="F112" s="37" t="str">
        <f>IF(OR($A112="",$B112=""),"",IF($D112="1日",1,IF($D112="半日",0.5,IF($D112="時間",IFERROR($E112/(INDEX(従業員名簿!$H$5:$H$24,MATCH($B112,従業員名簿!$B$5:$B$24,0))*24),0),0))))</f>
        <v/>
      </c>
      <c r="G112" s="37" t="str">
        <f t="shared" si="1"/>
        <v/>
      </c>
      <c r="H112" s="53"/>
      <c r="I112" s="34" t="str">
        <f>IF(AND($A112="",$B112="",$D112=""),"",IF($A112="","⚠ 取得日を入れてください",IF($B112="","⚠ 社員番号を入れてください",IF(COUNTIF(従業員名簿!$B$5:$B$24,$B112)=0,"⚠ 名簿にない社員番号です",IF($D112="","⚠ 取得の単位を選んでください",IF(AND($D112="時間",設定!$C$11="なし"),"⚠ 設定が「時間単位年休なし」になっています",IF(AND($D112="時間",OR($E112="",$E112&lt;=0)),"⚠ 時間数を入れてください",IF(AND($D112&lt;&gt;"時間",$E112&lt;&gt;""),"⚠ 時間数は「時間」のときだけ入れます","OK"))))))))</f>
        <v/>
      </c>
      <c r="J112" s="35" t="str">
        <f>IF($A112="","",IF(AND($B112=年休管理簿!$H$4,$A112&gt;=年休管理簿!$C$7,$A112&lt;年休管理簿!$C$8),COUNTIFS($B$5:$B112,年休管理簿!$H$4,$A$5:$A112,"&gt;="&amp;年休管理簿!$C$7,$A$5:$A112,"&lt;"&amp;年休管理簿!$C$8),""))</f>
        <v/>
      </c>
    </row>
    <row r="113" spans="1:10" ht="18.75" customHeight="1" x14ac:dyDescent="0.15">
      <c r="A113" s="31"/>
      <c r="B113" s="21"/>
      <c r="C113" s="34" t="str">
        <f>IF($B113="","",IFERROR(INDEX(従業員名簿!$C$5:$C$24,MATCH($B113,従業員名簿!$B$5:$B$24,0)),"－"))</f>
        <v/>
      </c>
      <c r="D113" s="21"/>
      <c r="E113" s="52"/>
      <c r="F113" s="37" t="str">
        <f>IF(OR($A113="",$B113=""),"",IF($D113="1日",1,IF($D113="半日",0.5,IF($D113="時間",IFERROR($E113/(INDEX(従業員名簿!$H$5:$H$24,MATCH($B113,従業員名簿!$B$5:$B$24,0))*24),0),0))))</f>
        <v/>
      </c>
      <c r="G113" s="37" t="str">
        <f t="shared" si="1"/>
        <v/>
      </c>
      <c r="H113" s="53"/>
      <c r="I113" s="34" t="str">
        <f>IF(AND($A113="",$B113="",$D113=""),"",IF($A113="","⚠ 取得日を入れてください",IF($B113="","⚠ 社員番号を入れてください",IF(COUNTIF(従業員名簿!$B$5:$B$24,$B113)=0,"⚠ 名簿にない社員番号です",IF($D113="","⚠ 取得の単位を選んでください",IF(AND($D113="時間",設定!$C$11="なし"),"⚠ 設定が「時間単位年休なし」になっています",IF(AND($D113="時間",OR($E113="",$E113&lt;=0)),"⚠ 時間数を入れてください",IF(AND($D113&lt;&gt;"時間",$E113&lt;&gt;""),"⚠ 時間数は「時間」のときだけ入れます","OK"))))))))</f>
        <v/>
      </c>
      <c r="J113" s="35" t="str">
        <f>IF($A113="","",IF(AND($B113=年休管理簿!$H$4,$A113&gt;=年休管理簿!$C$7,$A113&lt;年休管理簿!$C$8),COUNTIFS($B$5:$B113,年休管理簿!$H$4,$A$5:$A113,"&gt;="&amp;年休管理簿!$C$7,$A$5:$A113,"&lt;"&amp;年休管理簿!$C$8),""))</f>
        <v/>
      </c>
    </row>
    <row r="114" spans="1:10" ht="18.75" customHeight="1" x14ac:dyDescent="0.15">
      <c r="A114" s="31"/>
      <c r="B114" s="21"/>
      <c r="C114" s="34" t="str">
        <f>IF($B114="","",IFERROR(INDEX(従業員名簿!$C$5:$C$24,MATCH($B114,従業員名簿!$B$5:$B$24,0)),"－"))</f>
        <v/>
      </c>
      <c r="D114" s="21"/>
      <c r="E114" s="52"/>
      <c r="F114" s="37" t="str">
        <f>IF(OR($A114="",$B114=""),"",IF($D114="1日",1,IF($D114="半日",0.5,IF($D114="時間",IFERROR($E114/(INDEX(従業員名簿!$H$5:$H$24,MATCH($B114,従業員名簿!$B$5:$B$24,0))*24),0),0))))</f>
        <v/>
      </c>
      <c r="G114" s="37" t="str">
        <f t="shared" si="1"/>
        <v/>
      </c>
      <c r="H114" s="53"/>
      <c r="I114" s="34" t="str">
        <f>IF(AND($A114="",$B114="",$D114=""),"",IF($A114="","⚠ 取得日を入れてください",IF($B114="","⚠ 社員番号を入れてください",IF(COUNTIF(従業員名簿!$B$5:$B$24,$B114)=0,"⚠ 名簿にない社員番号です",IF($D114="","⚠ 取得の単位を選んでください",IF(AND($D114="時間",設定!$C$11="なし"),"⚠ 設定が「時間単位年休なし」になっています",IF(AND($D114="時間",OR($E114="",$E114&lt;=0)),"⚠ 時間数を入れてください",IF(AND($D114&lt;&gt;"時間",$E114&lt;&gt;""),"⚠ 時間数は「時間」のときだけ入れます","OK"))))))))</f>
        <v/>
      </c>
      <c r="J114" s="35" t="str">
        <f>IF($A114="","",IF(AND($B114=年休管理簿!$H$4,$A114&gt;=年休管理簿!$C$7,$A114&lt;年休管理簿!$C$8),COUNTIFS($B$5:$B114,年休管理簿!$H$4,$A$5:$A114,"&gt;="&amp;年休管理簿!$C$7,$A$5:$A114,"&lt;"&amp;年休管理簿!$C$8),""))</f>
        <v/>
      </c>
    </row>
    <row r="115" spans="1:10" ht="18.75" customHeight="1" x14ac:dyDescent="0.15">
      <c r="A115" s="31"/>
      <c r="B115" s="21"/>
      <c r="C115" s="34" t="str">
        <f>IF($B115="","",IFERROR(INDEX(従業員名簿!$C$5:$C$24,MATCH($B115,従業員名簿!$B$5:$B$24,0)),"－"))</f>
        <v/>
      </c>
      <c r="D115" s="21"/>
      <c r="E115" s="52"/>
      <c r="F115" s="37" t="str">
        <f>IF(OR($A115="",$B115=""),"",IF($D115="1日",1,IF($D115="半日",0.5,IF($D115="時間",IFERROR($E115/(INDEX(従業員名簿!$H$5:$H$24,MATCH($B115,従業員名簿!$B$5:$B$24,0))*24),0),0))))</f>
        <v/>
      </c>
      <c r="G115" s="37" t="str">
        <f t="shared" si="1"/>
        <v/>
      </c>
      <c r="H115" s="53"/>
      <c r="I115" s="34" t="str">
        <f>IF(AND($A115="",$B115="",$D115=""),"",IF($A115="","⚠ 取得日を入れてください",IF($B115="","⚠ 社員番号を入れてください",IF(COUNTIF(従業員名簿!$B$5:$B$24,$B115)=0,"⚠ 名簿にない社員番号です",IF($D115="","⚠ 取得の単位を選んでください",IF(AND($D115="時間",設定!$C$11="なし"),"⚠ 設定が「時間単位年休なし」になっています",IF(AND($D115="時間",OR($E115="",$E115&lt;=0)),"⚠ 時間数を入れてください",IF(AND($D115&lt;&gt;"時間",$E115&lt;&gt;""),"⚠ 時間数は「時間」のときだけ入れます","OK"))))))))</f>
        <v/>
      </c>
      <c r="J115" s="35" t="str">
        <f>IF($A115="","",IF(AND($B115=年休管理簿!$H$4,$A115&gt;=年休管理簿!$C$7,$A115&lt;年休管理簿!$C$8),COUNTIFS($B$5:$B115,年休管理簿!$H$4,$A$5:$A115,"&gt;="&amp;年休管理簿!$C$7,$A$5:$A115,"&lt;"&amp;年休管理簿!$C$8),""))</f>
        <v/>
      </c>
    </row>
    <row r="116" spans="1:10" ht="18.75" customHeight="1" x14ac:dyDescent="0.15">
      <c r="A116" s="31"/>
      <c r="B116" s="21"/>
      <c r="C116" s="34" t="str">
        <f>IF($B116="","",IFERROR(INDEX(従業員名簿!$C$5:$C$24,MATCH($B116,従業員名簿!$B$5:$B$24,0)),"－"))</f>
        <v/>
      </c>
      <c r="D116" s="21"/>
      <c r="E116" s="52"/>
      <c r="F116" s="37" t="str">
        <f>IF(OR($A116="",$B116=""),"",IF($D116="1日",1,IF($D116="半日",0.5,IF($D116="時間",IFERROR($E116/(INDEX(従業員名簿!$H$5:$H$24,MATCH($B116,従業員名簿!$B$5:$B$24,0))*24),0),0))))</f>
        <v/>
      </c>
      <c r="G116" s="37" t="str">
        <f t="shared" si="1"/>
        <v/>
      </c>
      <c r="H116" s="53"/>
      <c r="I116" s="34" t="str">
        <f>IF(AND($A116="",$B116="",$D116=""),"",IF($A116="","⚠ 取得日を入れてください",IF($B116="","⚠ 社員番号を入れてください",IF(COUNTIF(従業員名簿!$B$5:$B$24,$B116)=0,"⚠ 名簿にない社員番号です",IF($D116="","⚠ 取得の単位を選んでください",IF(AND($D116="時間",設定!$C$11="なし"),"⚠ 設定が「時間単位年休なし」になっています",IF(AND($D116="時間",OR($E116="",$E116&lt;=0)),"⚠ 時間数を入れてください",IF(AND($D116&lt;&gt;"時間",$E116&lt;&gt;""),"⚠ 時間数は「時間」のときだけ入れます","OK"))))))))</f>
        <v/>
      </c>
      <c r="J116" s="35" t="str">
        <f>IF($A116="","",IF(AND($B116=年休管理簿!$H$4,$A116&gt;=年休管理簿!$C$7,$A116&lt;年休管理簿!$C$8),COUNTIFS($B$5:$B116,年休管理簿!$H$4,$A$5:$A116,"&gt;="&amp;年休管理簿!$C$7,$A$5:$A116,"&lt;"&amp;年休管理簿!$C$8),""))</f>
        <v/>
      </c>
    </row>
    <row r="117" spans="1:10" ht="18.75" customHeight="1" x14ac:dyDescent="0.15">
      <c r="A117" s="31"/>
      <c r="B117" s="21"/>
      <c r="C117" s="34" t="str">
        <f>IF($B117="","",IFERROR(INDEX(従業員名簿!$C$5:$C$24,MATCH($B117,従業員名簿!$B$5:$B$24,0)),"－"))</f>
        <v/>
      </c>
      <c r="D117" s="21"/>
      <c r="E117" s="52"/>
      <c r="F117" s="37" t="str">
        <f>IF(OR($A117="",$B117=""),"",IF($D117="1日",1,IF($D117="半日",0.5,IF($D117="時間",IFERROR($E117/(INDEX(従業員名簿!$H$5:$H$24,MATCH($B117,従業員名簿!$B$5:$B$24,0))*24),0),0))))</f>
        <v/>
      </c>
      <c r="G117" s="37" t="str">
        <f t="shared" si="1"/>
        <v/>
      </c>
      <c r="H117" s="53"/>
      <c r="I117" s="34" t="str">
        <f>IF(AND($A117="",$B117="",$D117=""),"",IF($A117="","⚠ 取得日を入れてください",IF($B117="","⚠ 社員番号を入れてください",IF(COUNTIF(従業員名簿!$B$5:$B$24,$B117)=0,"⚠ 名簿にない社員番号です",IF($D117="","⚠ 取得の単位を選んでください",IF(AND($D117="時間",設定!$C$11="なし"),"⚠ 設定が「時間単位年休なし」になっています",IF(AND($D117="時間",OR($E117="",$E117&lt;=0)),"⚠ 時間数を入れてください",IF(AND($D117&lt;&gt;"時間",$E117&lt;&gt;""),"⚠ 時間数は「時間」のときだけ入れます","OK"))))))))</f>
        <v/>
      </c>
      <c r="J117" s="35" t="str">
        <f>IF($A117="","",IF(AND($B117=年休管理簿!$H$4,$A117&gt;=年休管理簿!$C$7,$A117&lt;年休管理簿!$C$8),COUNTIFS($B$5:$B117,年休管理簿!$H$4,$A$5:$A117,"&gt;="&amp;年休管理簿!$C$7,$A$5:$A117,"&lt;"&amp;年休管理簿!$C$8),""))</f>
        <v/>
      </c>
    </row>
    <row r="118" spans="1:10" ht="18.75" customHeight="1" x14ac:dyDescent="0.15">
      <c r="A118" s="31"/>
      <c r="B118" s="21"/>
      <c r="C118" s="34" t="str">
        <f>IF($B118="","",IFERROR(INDEX(従業員名簿!$C$5:$C$24,MATCH($B118,従業員名簿!$B$5:$B$24,0)),"－"))</f>
        <v/>
      </c>
      <c r="D118" s="21"/>
      <c r="E118" s="52"/>
      <c r="F118" s="37" t="str">
        <f>IF(OR($A118="",$B118=""),"",IF($D118="1日",1,IF($D118="半日",0.5,IF($D118="時間",IFERROR($E118/(INDEX(従業員名簿!$H$5:$H$24,MATCH($B118,従業員名簿!$B$5:$B$24,0))*24),0),0))))</f>
        <v/>
      </c>
      <c r="G118" s="37" t="str">
        <f t="shared" si="1"/>
        <v/>
      </c>
      <c r="H118" s="53"/>
      <c r="I118" s="34" t="str">
        <f>IF(AND($A118="",$B118="",$D118=""),"",IF($A118="","⚠ 取得日を入れてください",IF($B118="","⚠ 社員番号を入れてください",IF(COUNTIF(従業員名簿!$B$5:$B$24,$B118)=0,"⚠ 名簿にない社員番号です",IF($D118="","⚠ 取得の単位を選んでください",IF(AND($D118="時間",設定!$C$11="なし"),"⚠ 設定が「時間単位年休なし」になっています",IF(AND($D118="時間",OR($E118="",$E118&lt;=0)),"⚠ 時間数を入れてください",IF(AND($D118&lt;&gt;"時間",$E118&lt;&gt;""),"⚠ 時間数は「時間」のときだけ入れます","OK"))))))))</f>
        <v/>
      </c>
      <c r="J118" s="35" t="str">
        <f>IF($A118="","",IF(AND($B118=年休管理簿!$H$4,$A118&gt;=年休管理簿!$C$7,$A118&lt;年休管理簿!$C$8),COUNTIFS($B$5:$B118,年休管理簿!$H$4,$A$5:$A118,"&gt;="&amp;年休管理簿!$C$7,$A$5:$A118,"&lt;"&amp;年休管理簿!$C$8),""))</f>
        <v/>
      </c>
    </row>
    <row r="119" spans="1:10" ht="18.75" customHeight="1" x14ac:dyDescent="0.15">
      <c r="A119" s="31"/>
      <c r="B119" s="21"/>
      <c r="C119" s="34" t="str">
        <f>IF($B119="","",IFERROR(INDEX(従業員名簿!$C$5:$C$24,MATCH($B119,従業員名簿!$B$5:$B$24,0)),"－"))</f>
        <v/>
      </c>
      <c r="D119" s="21"/>
      <c r="E119" s="52"/>
      <c r="F119" s="37" t="str">
        <f>IF(OR($A119="",$B119=""),"",IF($D119="1日",1,IF($D119="半日",0.5,IF($D119="時間",IFERROR($E119/(INDEX(従業員名簿!$H$5:$H$24,MATCH($B119,従業員名簿!$B$5:$B$24,0))*24),0),0))))</f>
        <v/>
      </c>
      <c r="G119" s="37" t="str">
        <f t="shared" si="1"/>
        <v/>
      </c>
      <c r="H119" s="53"/>
      <c r="I119" s="34" t="str">
        <f>IF(AND($A119="",$B119="",$D119=""),"",IF($A119="","⚠ 取得日を入れてください",IF($B119="","⚠ 社員番号を入れてください",IF(COUNTIF(従業員名簿!$B$5:$B$24,$B119)=0,"⚠ 名簿にない社員番号です",IF($D119="","⚠ 取得の単位を選んでください",IF(AND($D119="時間",設定!$C$11="なし"),"⚠ 設定が「時間単位年休なし」になっています",IF(AND($D119="時間",OR($E119="",$E119&lt;=0)),"⚠ 時間数を入れてください",IF(AND($D119&lt;&gt;"時間",$E119&lt;&gt;""),"⚠ 時間数は「時間」のときだけ入れます","OK"))))))))</f>
        <v/>
      </c>
      <c r="J119" s="35" t="str">
        <f>IF($A119="","",IF(AND($B119=年休管理簿!$H$4,$A119&gt;=年休管理簿!$C$7,$A119&lt;年休管理簿!$C$8),COUNTIFS($B$5:$B119,年休管理簿!$H$4,$A$5:$A119,"&gt;="&amp;年休管理簿!$C$7,$A$5:$A119,"&lt;"&amp;年休管理簿!$C$8),""))</f>
        <v/>
      </c>
    </row>
    <row r="120" spans="1:10" ht="18.75" customHeight="1" x14ac:dyDescent="0.15">
      <c r="A120" s="31"/>
      <c r="B120" s="21"/>
      <c r="C120" s="34" t="str">
        <f>IF($B120="","",IFERROR(INDEX(従業員名簿!$C$5:$C$24,MATCH($B120,従業員名簿!$B$5:$B$24,0)),"－"))</f>
        <v/>
      </c>
      <c r="D120" s="21"/>
      <c r="E120" s="52"/>
      <c r="F120" s="37" t="str">
        <f>IF(OR($A120="",$B120=""),"",IF($D120="1日",1,IF($D120="半日",0.5,IF($D120="時間",IFERROR($E120/(INDEX(従業員名簿!$H$5:$H$24,MATCH($B120,従業員名簿!$B$5:$B$24,0))*24),0),0))))</f>
        <v/>
      </c>
      <c r="G120" s="37" t="str">
        <f t="shared" si="1"/>
        <v/>
      </c>
      <c r="H120" s="53"/>
      <c r="I120" s="34" t="str">
        <f>IF(AND($A120="",$B120="",$D120=""),"",IF($A120="","⚠ 取得日を入れてください",IF($B120="","⚠ 社員番号を入れてください",IF(COUNTIF(従業員名簿!$B$5:$B$24,$B120)=0,"⚠ 名簿にない社員番号です",IF($D120="","⚠ 取得の単位を選んでください",IF(AND($D120="時間",設定!$C$11="なし"),"⚠ 設定が「時間単位年休なし」になっています",IF(AND($D120="時間",OR($E120="",$E120&lt;=0)),"⚠ 時間数を入れてください",IF(AND($D120&lt;&gt;"時間",$E120&lt;&gt;""),"⚠ 時間数は「時間」のときだけ入れます","OK"))))))))</f>
        <v/>
      </c>
      <c r="J120" s="35" t="str">
        <f>IF($A120="","",IF(AND($B120=年休管理簿!$H$4,$A120&gt;=年休管理簿!$C$7,$A120&lt;年休管理簿!$C$8),COUNTIFS($B$5:$B120,年休管理簿!$H$4,$A$5:$A120,"&gt;="&amp;年休管理簿!$C$7,$A$5:$A120,"&lt;"&amp;年休管理簿!$C$8),""))</f>
        <v/>
      </c>
    </row>
    <row r="121" spans="1:10" ht="18.75" customHeight="1" x14ac:dyDescent="0.15">
      <c r="A121" s="31"/>
      <c r="B121" s="21"/>
      <c r="C121" s="34" t="str">
        <f>IF($B121="","",IFERROR(INDEX(従業員名簿!$C$5:$C$24,MATCH($B121,従業員名簿!$B$5:$B$24,0)),"－"))</f>
        <v/>
      </c>
      <c r="D121" s="21"/>
      <c r="E121" s="52"/>
      <c r="F121" s="37" t="str">
        <f>IF(OR($A121="",$B121=""),"",IF($D121="1日",1,IF($D121="半日",0.5,IF($D121="時間",IFERROR($E121/(INDEX(従業員名簿!$H$5:$H$24,MATCH($B121,従業員名簿!$B$5:$B$24,0))*24),0),0))))</f>
        <v/>
      </c>
      <c r="G121" s="37" t="str">
        <f t="shared" si="1"/>
        <v/>
      </c>
      <c r="H121" s="53"/>
      <c r="I121" s="34" t="str">
        <f>IF(AND($A121="",$B121="",$D121=""),"",IF($A121="","⚠ 取得日を入れてください",IF($B121="","⚠ 社員番号を入れてください",IF(COUNTIF(従業員名簿!$B$5:$B$24,$B121)=0,"⚠ 名簿にない社員番号です",IF($D121="","⚠ 取得の単位を選んでください",IF(AND($D121="時間",設定!$C$11="なし"),"⚠ 設定が「時間単位年休なし」になっています",IF(AND($D121="時間",OR($E121="",$E121&lt;=0)),"⚠ 時間数を入れてください",IF(AND($D121&lt;&gt;"時間",$E121&lt;&gt;""),"⚠ 時間数は「時間」のときだけ入れます","OK"))))))))</f>
        <v/>
      </c>
      <c r="J121" s="35" t="str">
        <f>IF($A121="","",IF(AND($B121=年休管理簿!$H$4,$A121&gt;=年休管理簿!$C$7,$A121&lt;年休管理簿!$C$8),COUNTIFS($B$5:$B121,年休管理簿!$H$4,$A$5:$A121,"&gt;="&amp;年休管理簿!$C$7,$A$5:$A121,"&lt;"&amp;年休管理簿!$C$8),""))</f>
        <v/>
      </c>
    </row>
    <row r="122" spans="1:10" ht="18.75" customHeight="1" x14ac:dyDescent="0.15">
      <c r="A122" s="31"/>
      <c r="B122" s="21"/>
      <c r="C122" s="34" t="str">
        <f>IF($B122="","",IFERROR(INDEX(従業員名簿!$C$5:$C$24,MATCH($B122,従業員名簿!$B$5:$B$24,0)),"－"))</f>
        <v/>
      </c>
      <c r="D122" s="21"/>
      <c r="E122" s="52"/>
      <c r="F122" s="37" t="str">
        <f>IF(OR($A122="",$B122=""),"",IF($D122="1日",1,IF($D122="半日",0.5,IF($D122="時間",IFERROR($E122/(INDEX(従業員名簿!$H$5:$H$24,MATCH($B122,従業員名簿!$B$5:$B$24,0))*24),0),0))))</f>
        <v/>
      </c>
      <c r="G122" s="37" t="str">
        <f t="shared" si="1"/>
        <v/>
      </c>
      <c r="H122" s="53"/>
      <c r="I122" s="34" t="str">
        <f>IF(AND($A122="",$B122="",$D122=""),"",IF($A122="","⚠ 取得日を入れてください",IF($B122="","⚠ 社員番号を入れてください",IF(COUNTIF(従業員名簿!$B$5:$B$24,$B122)=0,"⚠ 名簿にない社員番号です",IF($D122="","⚠ 取得の単位を選んでください",IF(AND($D122="時間",設定!$C$11="なし"),"⚠ 設定が「時間単位年休なし」になっています",IF(AND($D122="時間",OR($E122="",$E122&lt;=0)),"⚠ 時間数を入れてください",IF(AND($D122&lt;&gt;"時間",$E122&lt;&gt;""),"⚠ 時間数は「時間」のときだけ入れます","OK"))))))))</f>
        <v/>
      </c>
      <c r="J122" s="35" t="str">
        <f>IF($A122="","",IF(AND($B122=年休管理簿!$H$4,$A122&gt;=年休管理簿!$C$7,$A122&lt;年休管理簿!$C$8),COUNTIFS($B$5:$B122,年休管理簿!$H$4,$A$5:$A122,"&gt;="&amp;年休管理簿!$C$7,$A$5:$A122,"&lt;"&amp;年休管理簿!$C$8),""))</f>
        <v/>
      </c>
    </row>
    <row r="123" spans="1:10" ht="18.75" customHeight="1" x14ac:dyDescent="0.15">
      <c r="A123" s="31"/>
      <c r="B123" s="21"/>
      <c r="C123" s="34" t="str">
        <f>IF($B123="","",IFERROR(INDEX(従業員名簿!$C$5:$C$24,MATCH($B123,従業員名簿!$B$5:$B$24,0)),"－"))</f>
        <v/>
      </c>
      <c r="D123" s="21"/>
      <c r="E123" s="52"/>
      <c r="F123" s="37" t="str">
        <f>IF(OR($A123="",$B123=""),"",IF($D123="1日",1,IF($D123="半日",0.5,IF($D123="時間",IFERROR($E123/(INDEX(従業員名簿!$H$5:$H$24,MATCH($B123,従業員名簿!$B$5:$B$24,0))*24),0),0))))</f>
        <v/>
      </c>
      <c r="G123" s="37" t="str">
        <f t="shared" si="1"/>
        <v/>
      </c>
      <c r="H123" s="53"/>
      <c r="I123" s="34" t="str">
        <f>IF(AND($A123="",$B123="",$D123=""),"",IF($A123="","⚠ 取得日を入れてください",IF($B123="","⚠ 社員番号を入れてください",IF(COUNTIF(従業員名簿!$B$5:$B$24,$B123)=0,"⚠ 名簿にない社員番号です",IF($D123="","⚠ 取得の単位を選んでください",IF(AND($D123="時間",設定!$C$11="なし"),"⚠ 設定が「時間単位年休なし」になっています",IF(AND($D123="時間",OR($E123="",$E123&lt;=0)),"⚠ 時間数を入れてください",IF(AND($D123&lt;&gt;"時間",$E123&lt;&gt;""),"⚠ 時間数は「時間」のときだけ入れます","OK"))))))))</f>
        <v/>
      </c>
      <c r="J123" s="35" t="str">
        <f>IF($A123="","",IF(AND($B123=年休管理簿!$H$4,$A123&gt;=年休管理簿!$C$7,$A123&lt;年休管理簿!$C$8),COUNTIFS($B$5:$B123,年休管理簿!$H$4,$A$5:$A123,"&gt;="&amp;年休管理簿!$C$7,$A$5:$A123,"&lt;"&amp;年休管理簿!$C$8),""))</f>
        <v/>
      </c>
    </row>
    <row r="124" spans="1:10" ht="18.75" customHeight="1" x14ac:dyDescent="0.15">
      <c r="A124" s="31"/>
      <c r="B124" s="21"/>
      <c r="C124" s="34" t="str">
        <f>IF($B124="","",IFERROR(INDEX(従業員名簿!$C$5:$C$24,MATCH($B124,従業員名簿!$B$5:$B$24,0)),"－"))</f>
        <v/>
      </c>
      <c r="D124" s="21"/>
      <c r="E124" s="52"/>
      <c r="F124" s="37" t="str">
        <f>IF(OR($A124="",$B124=""),"",IF($D124="1日",1,IF($D124="半日",0.5,IF($D124="時間",IFERROR($E124/(INDEX(従業員名簿!$H$5:$H$24,MATCH($B124,従業員名簿!$B$5:$B$24,0))*24),0),0))))</f>
        <v/>
      </c>
      <c r="G124" s="37" t="str">
        <f t="shared" si="1"/>
        <v/>
      </c>
      <c r="H124" s="53"/>
      <c r="I124" s="34" t="str">
        <f>IF(AND($A124="",$B124="",$D124=""),"",IF($A124="","⚠ 取得日を入れてください",IF($B124="","⚠ 社員番号を入れてください",IF(COUNTIF(従業員名簿!$B$5:$B$24,$B124)=0,"⚠ 名簿にない社員番号です",IF($D124="","⚠ 取得の単位を選んでください",IF(AND($D124="時間",設定!$C$11="なし"),"⚠ 設定が「時間単位年休なし」になっています",IF(AND($D124="時間",OR($E124="",$E124&lt;=0)),"⚠ 時間数を入れてください",IF(AND($D124&lt;&gt;"時間",$E124&lt;&gt;""),"⚠ 時間数は「時間」のときだけ入れます","OK"))))))))</f>
        <v/>
      </c>
      <c r="J124" s="35" t="str">
        <f>IF($A124="","",IF(AND($B124=年休管理簿!$H$4,$A124&gt;=年休管理簿!$C$7,$A124&lt;年休管理簿!$C$8),COUNTIFS($B$5:$B124,年休管理簿!$H$4,$A$5:$A124,"&gt;="&amp;年休管理簿!$C$7,$A$5:$A124,"&lt;"&amp;年休管理簿!$C$8),""))</f>
        <v/>
      </c>
    </row>
    <row r="125" spans="1:10" ht="18.75" customHeight="1" x14ac:dyDescent="0.15">
      <c r="A125" s="31"/>
      <c r="B125" s="21"/>
      <c r="C125" s="34" t="str">
        <f>IF($B125="","",IFERROR(INDEX(従業員名簿!$C$5:$C$24,MATCH($B125,従業員名簿!$B$5:$B$24,0)),"－"))</f>
        <v/>
      </c>
      <c r="D125" s="21"/>
      <c r="E125" s="52"/>
      <c r="F125" s="37" t="str">
        <f>IF(OR($A125="",$B125=""),"",IF($D125="1日",1,IF($D125="半日",0.5,IF($D125="時間",IFERROR($E125/(INDEX(従業員名簿!$H$5:$H$24,MATCH($B125,従業員名簿!$B$5:$B$24,0))*24),0),0))))</f>
        <v/>
      </c>
      <c r="G125" s="37" t="str">
        <f t="shared" si="1"/>
        <v/>
      </c>
      <c r="H125" s="53"/>
      <c r="I125" s="34" t="str">
        <f>IF(AND($A125="",$B125="",$D125=""),"",IF($A125="","⚠ 取得日を入れてください",IF($B125="","⚠ 社員番号を入れてください",IF(COUNTIF(従業員名簿!$B$5:$B$24,$B125)=0,"⚠ 名簿にない社員番号です",IF($D125="","⚠ 取得の単位を選んでください",IF(AND($D125="時間",設定!$C$11="なし"),"⚠ 設定が「時間単位年休なし」になっています",IF(AND($D125="時間",OR($E125="",$E125&lt;=0)),"⚠ 時間数を入れてください",IF(AND($D125&lt;&gt;"時間",$E125&lt;&gt;""),"⚠ 時間数は「時間」のときだけ入れます","OK"))))))))</f>
        <v/>
      </c>
      <c r="J125" s="35" t="str">
        <f>IF($A125="","",IF(AND($B125=年休管理簿!$H$4,$A125&gt;=年休管理簿!$C$7,$A125&lt;年休管理簿!$C$8),COUNTIFS($B$5:$B125,年休管理簿!$H$4,$A$5:$A125,"&gt;="&amp;年休管理簿!$C$7,$A$5:$A125,"&lt;"&amp;年休管理簿!$C$8),""))</f>
        <v/>
      </c>
    </row>
    <row r="126" spans="1:10" ht="18.75" customHeight="1" x14ac:dyDescent="0.15">
      <c r="A126" s="31"/>
      <c r="B126" s="21"/>
      <c r="C126" s="34" t="str">
        <f>IF($B126="","",IFERROR(INDEX(従業員名簿!$C$5:$C$24,MATCH($B126,従業員名簿!$B$5:$B$24,0)),"－"))</f>
        <v/>
      </c>
      <c r="D126" s="21"/>
      <c r="E126" s="52"/>
      <c r="F126" s="37" t="str">
        <f>IF(OR($A126="",$B126=""),"",IF($D126="1日",1,IF($D126="半日",0.5,IF($D126="時間",IFERROR($E126/(INDEX(従業員名簿!$H$5:$H$24,MATCH($B126,従業員名簿!$B$5:$B$24,0))*24),0),0))))</f>
        <v/>
      </c>
      <c r="G126" s="37" t="str">
        <f t="shared" si="1"/>
        <v/>
      </c>
      <c r="H126" s="53"/>
      <c r="I126" s="34" t="str">
        <f>IF(AND($A126="",$B126="",$D126=""),"",IF($A126="","⚠ 取得日を入れてください",IF($B126="","⚠ 社員番号を入れてください",IF(COUNTIF(従業員名簿!$B$5:$B$24,$B126)=0,"⚠ 名簿にない社員番号です",IF($D126="","⚠ 取得の単位を選んでください",IF(AND($D126="時間",設定!$C$11="なし"),"⚠ 設定が「時間単位年休なし」になっています",IF(AND($D126="時間",OR($E126="",$E126&lt;=0)),"⚠ 時間数を入れてください",IF(AND($D126&lt;&gt;"時間",$E126&lt;&gt;""),"⚠ 時間数は「時間」のときだけ入れます","OK"))))))))</f>
        <v/>
      </c>
      <c r="J126" s="35" t="str">
        <f>IF($A126="","",IF(AND($B126=年休管理簿!$H$4,$A126&gt;=年休管理簿!$C$7,$A126&lt;年休管理簿!$C$8),COUNTIFS($B$5:$B126,年休管理簿!$H$4,$A$5:$A126,"&gt;="&amp;年休管理簿!$C$7,$A$5:$A126,"&lt;"&amp;年休管理簿!$C$8),""))</f>
        <v/>
      </c>
    </row>
    <row r="127" spans="1:10" ht="18.75" customHeight="1" x14ac:dyDescent="0.15">
      <c r="A127" s="31"/>
      <c r="B127" s="21"/>
      <c r="C127" s="34" t="str">
        <f>IF($B127="","",IFERROR(INDEX(従業員名簿!$C$5:$C$24,MATCH($B127,従業員名簿!$B$5:$B$24,0)),"－"))</f>
        <v/>
      </c>
      <c r="D127" s="21"/>
      <c r="E127" s="52"/>
      <c r="F127" s="37" t="str">
        <f>IF(OR($A127="",$B127=""),"",IF($D127="1日",1,IF($D127="半日",0.5,IF($D127="時間",IFERROR($E127/(INDEX(従業員名簿!$H$5:$H$24,MATCH($B127,従業員名簿!$B$5:$B$24,0))*24),0),0))))</f>
        <v/>
      </c>
      <c r="G127" s="37" t="str">
        <f t="shared" si="1"/>
        <v/>
      </c>
      <c r="H127" s="53"/>
      <c r="I127" s="34" t="str">
        <f>IF(AND($A127="",$B127="",$D127=""),"",IF($A127="","⚠ 取得日を入れてください",IF($B127="","⚠ 社員番号を入れてください",IF(COUNTIF(従業員名簿!$B$5:$B$24,$B127)=0,"⚠ 名簿にない社員番号です",IF($D127="","⚠ 取得の単位を選んでください",IF(AND($D127="時間",設定!$C$11="なし"),"⚠ 設定が「時間単位年休なし」になっています",IF(AND($D127="時間",OR($E127="",$E127&lt;=0)),"⚠ 時間数を入れてください",IF(AND($D127&lt;&gt;"時間",$E127&lt;&gt;""),"⚠ 時間数は「時間」のときだけ入れます","OK"))))))))</f>
        <v/>
      </c>
      <c r="J127" s="35" t="str">
        <f>IF($A127="","",IF(AND($B127=年休管理簿!$H$4,$A127&gt;=年休管理簿!$C$7,$A127&lt;年休管理簿!$C$8),COUNTIFS($B$5:$B127,年休管理簿!$H$4,$A$5:$A127,"&gt;="&amp;年休管理簿!$C$7,$A$5:$A127,"&lt;"&amp;年休管理簿!$C$8),""))</f>
        <v/>
      </c>
    </row>
    <row r="128" spans="1:10" ht="18.75" customHeight="1" x14ac:dyDescent="0.15">
      <c r="A128" s="31"/>
      <c r="B128" s="21"/>
      <c r="C128" s="34" t="str">
        <f>IF($B128="","",IFERROR(INDEX(従業員名簿!$C$5:$C$24,MATCH($B128,従業員名簿!$B$5:$B$24,0)),"－"))</f>
        <v/>
      </c>
      <c r="D128" s="21"/>
      <c r="E128" s="52"/>
      <c r="F128" s="37" t="str">
        <f>IF(OR($A128="",$B128=""),"",IF($D128="1日",1,IF($D128="半日",0.5,IF($D128="時間",IFERROR($E128/(INDEX(従業員名簿!$H$5:$H$24,MATCH($B128,従業員名簿!$B$5:$B$24,0))*24),0),0))))</f>
        <v/>
      </c>
      <c r="G128" s="37" t="str">
        <f t="shared" si="1"/>
        <v/>
      </c>
      <c r="H128" s="53"/>
      <c r="I128" s="34" t="str">
        <f>IF(AND($A128="",$B128="",$D128=""),"",IF($A128="","⚠ 取得日を入れてください",IF($B128="","⚠ 社員番号を入れてください",IF(COUNTIF(従業員名簿!$B$5:$B$24,$B128)=0,"⚠ 名簿にない社員番号です",IF($D128="","⚠ 取得の単位を選んでください",IF(AND($D128="時間",設定!$C$11="なし"),"⚠ 設定が「時間単位年休なし」になっています",IF(AND($D128="時間",OR($E128="",$E128&lt;=0)),"⚠ 時間数を入れてください",IF(AND($D128&lt;&gt;"時間",$E128&lt;&gt;""),"⚠ 時間数は「時間」のときだけ入れます","OK"))))))))</f>
        <v/>
      </c>
      <c r="J128" s="35" t="str">
        <f>IF($A128="","",IF(AND($B128=年休管理簿!$H$4,$A128&gt;=年休管理簿!$C$7,$A128&lt;年休管理簿!$C$8),COUNTIFS($B$5:$B128,年休管理簿!$H$4,$A$5:$A128,"&gt;="&amp;年休管理簿!$C$7,$A$5:$A128,"&lt;"&amp;年休管理簿!$C$8),""))</f>
        <v/>
      </c>
    </row>
    <row r="129" spans="1:10" ht="18.75" customHeight="1" x14ac:dyDescent="0.15">
      <c r="A129" s="31"/>
      <c r="B129" s="21"/>
      <c r="C129" s="34" t="str">
        <f>IF($B129="","",IFERROR(INDEX(従業員名簿!$C$5:$C$24,MATCH($B129,従業員名簿!$B$5:$B$24,0)),"－"))</f>
        <v/>
      </c>
      <c r="D129" s="21"/>
      <c r="E129" s="52"/>
      <c r="F129" s="37" t="str">
        <f>IF(OR($A129="",$B129=""),"",IF($D129="1日",1,IF($D129="半日",0.5,IF($D129="時間",IFERROR($E129/(INDEX(従業員名簿!$H$5:$H$24,MATCH($B129,従業員名簿!$B$5:$B$24,0))*24),0),0))))</f>
        <v/>
      </c>
      <c r="G129" s="37" t="str">
        <f t="shared" si="1"/>
        <v/>
      </c>
      <c r="H129" s="53"/>
      <c r="I129" s="34" t="str">
        <f>IF(AND($A129="",$B129="",$D129=""),"",IF($A129="","⚠ 取得日を入れてください",IF($B129="","⚠ 社員番号を入れてください",IF(COUNTIF(従業員名簿!$B$5:$B$24,$B129)=0,"⚠ 名簿にない社員番号です",IF($D129="","⚠ 取得の単位を選んでください",IF(AND($D129="時間",設定!$C$11="なし"),"⚠ 設定が「時間単位年休なし」になっています",IF(AND($D129="時間",OR($E129="",$E129&lt;=0)),"⚠ 時間数を入れてください",IF(AND($D129&lt;&gt;"時間",$E129&lt;&gt;""),"⚠ 時間数は「時間」のときだけ入れます","OK"))))))))</f>
        <v/>
      </c>
      <c r="J129" s="35" t="str">
        <f>IF($A129="","",IF(AND($B129=年休管理簿!$H$4,$A129&gt;=年休管理簿!$C$7,$A129&lt;年休管理簿!$C$8),COUNTIFS($B$5:$B129,年休管理簿!$H$4,$A$5:$A129,"&gt;="&amp;年休管理簿!$C$7,$A$5:$A129,"&lt;"&amp;年休管理簿!$C$8),""))</f>
        <v/>
      </c>
    </row>
    <row r="130" spans="1:10" ht="18.75" customHeight="1" x14ac:dyDescent="0.15">
      <c r="A130" s="31"/>
      <c r="B130" s="21"/>
      <c r="C130" s="34" t="str">
        <f>IF($B130="","",IFERROR(INDEX(従業員名簿!$C$5:$C$24,MATCH($B130,従業員名簿!$B$5:$B$24,0)),"－"))</f>
        <v/>
      </c>
      <c r="D130" s="21"/>
      <c r="E130" s="52"/>
      <c r="F130" s="37" t="str">
        <f>IF(OR($A130="",$B130=""),"",IF($D130="1日",1,IF($D130="半日",0.5,IF($D130="時間",IFERROR($E130/(INDEX(従業員名簿!$H$5:$H$24,MATCH($B130,従業員名簿!$B$5:$B$24,0))*24),0),0))))</f>
        <v/>
      </c>
      <c r="G130" s="37" t="str">
        <f t="shared" si="1"/>
        <v/>
      </c>
      <c r="H130" s="53"/>
      <c r="I130" s="34" t="str">
        <f>IF(AND($A130="",$B130="",$D130=""),"",IF($A130="","⚠ 取得日を入れてください",IF($B130="","⚠ 社員番号を入れてください",IF(COUNTIF(従業員名簿!$B$5:$B$24,$B130)=0,"⚠ 名簿にない社員番号です",IF($D130="","⚠ 取得の単位を選んでください",IF(AND($D130="時間",設定!$C$11="なし"),"⚠ 設定が「時間単位年休なし」になっています",IF(AND($D130="時間",OR($E130="",$E130&lt;=0)),"⚠ 時間数を入れてください",IF(AND($D130&lt;&gt;"時間",$E130&lt;&gt;""),"⚠ 時間数は「時間」のときだけ入れます","OK"))))))))</f>
        <v/>
      </c>
      <c r="J130" s="35" t="str">
        <f>IF($A130="","",IF(AND($B130=年休管理簿!$H$4,$A130&gt;=年休管理簿!$C$7,$A130&lt;年休管理簿!$C$8),COUNTIFS($B$5:$B130,年休管理簿!$H$4,$A$5:$A130,"&gt;="&amp;年休管理簿!$C$7,$A$5:$A130,"&lt;"&amp;年休管理簿!$C$8),""))</f>
        <v/>
      </c>
    </row>
    <row r="131" spans="1:10" ht="18.75" customHeight="1" x14ac:dyDescent="0.15">
      <c r="A131" s="31"/>
      <c r="B131" s="21"/>
      <c r="C131" s="34" t="str">
        <f>IF($B131="","",IFERROR(INDEX(従業員名簿!$C$5:$C$24,MATCH($B131,従業員名簿!$B$5:$B$24,0)),"－"))</f>
        <v/>
      </c>
      <c r="D131" s="21"/>
      <c r="E131" s="52"/>
      <c r="F131" s="37" t="str">
        <f>IF(OR($A131="",$B131=""),"",IF($D131="1日",1,IF($D131="半日",0.5,IF($D131="時間",IFERROR($E131/(INDEX(従業員名簿!$H$5:$H$24,MATCH($B131,従業員名簿!$B$5:$B$24,0))*24),0),0))))</f>
        <v/>
      </c>
      <c r="G131" s="37" t="str">
        <f t="shared" si="1"/>
        <v/>
      </c>
      <c r="H131" s="53"/>
      <c r="I131" s="34" t="str">
        <f>IF(AND($A131="",$B131="",$D131=""),"",IF($A131="","⚠ 取得日を入れてください",IF($B131="","⚠ 社員番号を入れてください",IF(COUNTIF(従業員名簿!$B$5:$B$24,$B131)=0,"⚠ 名簿にない社員番号です",IF($D131="","⚠ 取得の単位を選んでください",IF(AND($D131="時間",設定!$C$11="なし"),"⚠ 設定が「時間単位年休なし」になっています",IF(AND($D131="時間",OR($E131="",$E131&lt;=0)),"⚠ 時間数を入れてください",IF(AND($D131&lt;&gt;"時間",$E131&lt;&gt;""),"⚠ 時間数は「時間」のときだけ入れます","OK"))))))))</f>
        <v/>
      </c>
      <c r="J131" s="35" t="str">
        <f>IF($A131="","",IF(AND($B131=年休管理簿!$H$4,$A131&gt;=年休管理簿!$C$7,$A131&lt;年休管理簿!$C$8),COUNTIFS($B$5:$B131,年休管理簿!$H$4,$A$5:$A131,"&gt;="&amp;年休管理簿!$C$7,$A$5:$A131,"&lt;"&amp;年休管理簿!$C$8),""))</f>
        <v/>
      </c>
    </row>
    <row r="132" spans="1:10" ht="18.75" customHeight="1" x14ac:dyDescent="0.15">
      <c r="A132" s="31"/>
      <c r="B132" s="21"/>
      <c r="C132" s="34" t="str">
        <f>IF($B132="","",IFERROR(INDEX(従業員名簿!$C$5:$C$24,MATCH($B132,従業員名簿!$B$5:$B$24,0)),"－"))</f>
        <v/>
      </c>
      <c r="D132" s="21"/>
      <c r="E132" s="52"/>
      <c r="F132" s="37" t="str">
        <f>IF(OR($A132="",$B132=""),"",IF($D132="1日",1,IF($D132="半日",0.5,IF($D132="時間",IFERROR($E132/(INDEX(従業員名簿!$H$5:$H$24,MATCH($B132,従業員名簿!$B$5:$B$24,0))*24),0),0))))</f>
        <v/>
      </c>
      <c r="G132" s="37" t="str">
        <f t="shared" si="1"/>
        <v/>
      </c>
      <c r="H132" s="53"/>
      <c r="I132" s="34" t="str">
        <f>IF(AND($A132="",$B132="",$D132=""),"",IF($A132="","⚠ 取得日を入れてください",IF($B132="","⚠ 社員番号を入れてください",IF(COUNTIF(従業員名簿!$B$5:$B$24,$B132)=0,"⚠ 名簿にない社員番号です",IF($D132="","⚠ 取得の単位を選んでください",IF(AND($D132="時間",設定!$C$11="なし"),"⚠ 設定が「時間単位年休なし」になっています",IF(AND($D132="時間",OR($E132="",$E132&lt;=0)),"⚠ 時間数を入れてください",IF(AND($D132&lt;&gt;"時間",$E132&lt;&gt;""),"⚠ 時間数は「時間」のときだけ入れます","OK"))))))))</f>
        <v/>
      </c>
      <c r="J132" s="35" t="str">
        <f>IF($A132="","",IF(AND($B132=年休管理簿!$H$4,$A132&gt;=年休管理簿!$C$7,$A132&lt;年休管理簿!$C$8),COUNTIFS($B$5:$B132,年休管理簿!$H$4,$A$5:$A132,"&gt;="&amp;年休管理簿!$C$7,$A$5:$A132,"&lt;"&amp;年休管理簿!$C$8),""))</f>
        <v/>
      </c>
    </row>
    <row r="133" spans="1:10" ht="18.75" customHeight="1" x14ac:dyDescent="0.15">
      <c r="A133" s="31"/>
      <c r="B133" s="21"/>
      <c r="C133" s="34" t="str">
        <f>IF($B133="","",IFERROR(INDEX(従業員名簿!$C$5:$C$24,MATCH($B133,従業員名簿!$B$5:$B$24,0)),"－"))</f>
        <v/>
      </c>
      <c r="D133" s="21"/>
      <c r="E133" s="52"/>
      <c r="F133" s="37" t="str">
        <f>IF(OR($A133="",$B133=""),"",IF($D133="1日",1,IF($D133="半日",0.5,IF($D133="時間",IFERROR($E133/(INDEX(従業員名簿!$H$5:$H$24,MATCH($B133,従業員名簿!$B$5:$B$24,0))*24),0),0))))</f>
        <v/>
      </c>
      <c r="G133" s="37" t="str">
        <f t="shared" ref="G133:G196" si="2">IF(OR($A133="",$B133=""),"",IF($D133="1日",1,IF($D133="半日",0.5,0)))</f>
        <v/>
      </c>
      <c r="H133" s="53"/>
      <c r="I133" s="34" t="str">
        <f>IF(AND($A133="",$B133="",$D133=""),"",IF($A133="","⚠ 取得日を入れてください",IF($B133="","⚠ 社員番号を入れてください",IF(COUNTIF(従業員名簿!$B$5:$B$24,$B133)=0,"⚠ 名簿にない社員番号です",IF($D133="","⚠ 取得の単位を選んでください",IF(AND($D133="時間",設定!$C$11="なし"),"⚠ 設定が「時間単位年休なし」になっています",IF(AND($D133="時間",OR($E133="",$E133&lt;=0)),"⚠ 時間数を入れてください",IF(AND($D133&lt;&gt;"時間",$E133&lt;&gt;""),"⚠ 時間数は「時間」のときだけ入れます","OK"))))))))</f>
        <v/>
      </c>
      <c r="J133" s="35" t="str">
        <f>IF($A133="","",IF(AND($B133=年休管理簿!$H$4,$A133&gt;=年休管理簿!$C$7,$A133&lt;年休管理簿!$C$8),COUNTIFS($B$5:$B133,年休管理簿!$H$4,$A$5:$A133,"&gt;="&amp;年休管理簿!$C$7,$A$5:$A133,"&lt;"&amp;年休管理簿!$C$8),""))</f>
        <v/>
      </c>
    </row>
    <row r="134" spans="1:10" ht="18.75" customHeight="1" x14ac:dyDescent="0.15">
      <c r="A134" s="31"/>
      <c r="B134" s="21"/>
      <c r="C134" s="34" t="str">
        <f>IF($B134="","",IFERROR(INDEX(従業員名簿!$C$5:$C$24,MATCH($B134,従業員名簿!$B$5:$B$24,0)),"－"))</f>
        <v/>
      </c>
      <c r="D134" s="21"/>
      <c r="E134" s="52"/>
      <c r="F134" s="37" t="str">
        <f>IF(OR($A134="",$B134=""),"",IF($D134="1日",1,IF($D134="半日",0.5,IF($D134="時間",IFERROR($E134/(INDEX(従業員名簿!$H$5:$H$24,MATCH($B134,従業員名簿!$B$5:$B$24,0))*24),0),0))))</f>
        <v/>
      </c>
      <c r="G134" s="37" t="str">
        <f t="shared" si="2"/>
        <v/>
      </c>
      <c r="H134" s="53"/>
      <c r="I134" s="34" t="str">
        <f>IF(AND($A134="",$B134="",$D134=""),"",IF($A134="","⚠ 取得日を入れてください",IF($B134="","⚠ 社員番号を入れてください",IF(COUNTIF(従業員名簿!$B$5:$B$24,$B134)=0,"⚠ 名簿にない社員番号です",IF($D134="","⚠ 取得の単位を選んでください",IF(AND($D134="時間",設定!$C$11="なし"),"⚠ 設定が「時間単位年休なし」になっています",IF(AND($D134="時間",OR($E134="",$E134&lt;=0)),"⚠ 時間数を入れてください",IF(AND($D134&lt;&gt;"時間",$E134&lt;&gt;""),"⚠ 時間数は「時間」のときだけ入れます","OK"))))))))</f>
        <v/>
      </c>
      <c r="J134" s="35" t="str">
        <f>IF($A134="","",IF(AND($B134=年休管理簿!$H$4,$A134&gt;=年休管理簿!$C$7,$A134&lt;年休管理簿!$C$8),COUNTIFS($B$5:$B134,年休管理簿!$H$4,$A$5:$A134,"&gt;="&amp;年休管理簿!$C$7,$A$5:$A134,"&lt;"&amp;年休管理簿!$C$8),""))</f>
        <v/>
      </c>
    </row>
    <row r="135" spans="1:10" ht="18.75" customHeight="1" x14ac:dyDescent="0.15">
      <c r="A135" s="31"/>
      <c r="B135" s="21"/>
      <c r="C135" s="34" t="str">
        <f>IF($B135="","",IFERROR(INDEX(従業員名簿!$C$5:$C$24,MATCH($B135,従業員名簿!$B$5:$B$24,0)),"－"))</f>
        <v/>
      </c>
      <c r="D135" s="21"/>
      <c r="E135" s="52"/>
      <c r="F135" s="37" t="str">
        <f>IF(OR($A135="",$B135=""),"",IF($D135="1日",1,IF($D135="半日",0.5,IF($D135="時間",IFERROR($E135/(INDEX(従業員名簿!$H$5:$H$24,MATCH($B135,従業員名簿!$B$5:$B$24,0))*24),0),0))))</f>
        <v/>
      </c>
      <c r="G135" s="37" t="str">
        <f t="shared" si="2"/>
        <v/>
      </c>
      <c r="H135" s="53"/>
      <c r="I135" s="34" t="str">
        <f>IF(AND($A135="",$B135="",$D135=""),"",IF($A135="","⚠ 取得日を入れてください",IF($B135="","⚠ 社員番号を入れてください",IF(COUNTIF(従業員名簿!$B$5:$B$24,$B135)=0,"⚠ 名簿にない社員番号です",IF($D135="","⚠ 取得の単位を選んでください",IF(AND($D135="時間",設定!$C$11="なし"),"⚠ 設定が「時間単位年休なし」になっています",IF(AND($D135="時間",OR($E135="",$E135&lt;=0)),"⚠ 時間数を入れてください",IF(AND($D135&lt;&gt;"時間",$E135&lt;&gt;""),"⚠ 時間数は「時間」のときだけ入れます","OK"))))))))</f>
        <v/>
      </c>
      <c r="J135" s="35" t="str">
        <f>IF($A135="","",IF(AND($B135=年休管理簿!$H$4,$A135&gt;=年休管理簿!$C$7,$A135&lt;年休管理簿!$C$8),COUNTIFS($B$5:$B135,年休管理簿!$H$4,$A$5:$A135,"&gt;="&amp;年休管理簿!$C$7,$A$5:$A135,"&lt;"&amp;年休管理簿!$C$8),""))</f>
        <v/>
      </c>
    </row>
    <row r="136" spans="1:10" ht="18.75" customHeight="1" x14ac:dyDescent="0.15">
      <c r="A136" s="31"/>
      <c r="B136" s="21"/>
      <c r="C136" s="34" t="str">
        <f>IF($B136="","",IFERROR(INDEX(従業員名簿!$C$5:$C$24,MATCH($B136,従業員名簿!$B$5:$B$24,0)),"－"))</f>
        <v/>
      </c>
      <c r="D136" s="21"/>
      <c r="E136" s="52"/>
      <c r="F136" s="37" t="str">
        <f>IF(OR($A136="",$B136=""),"",IF($D136="1日",1,IF($D136="半日",0.5,IF($D136="時間",IFERROR($E136/(INDEX(従業員名簿!$H$5:$H$24,MATCH($B136,従業員名簿!$B$5:$B$24,0))*24),0),0))))</f>
        <v/>
      </c>
      <c r="G136" s="37" t="str">
        <f t="shared" si="2"/>
        <v/>
      </c>
      <c r="H136" s="53"/>
      <c r="I136" s="34" t="str">
        <f>IF(AND($A136="",$B136="",$D136=""),"",IF($A136="","⚠ 取得日を入れてください",IF($B136="","⚠ 社員番号を入れてください",IF(COUNTIF(従業員名簿!$B$5:$B$24,$B136)=0,"⚠ 名簿にない社員番号です",IF($D136="","⚠ 取得の単位を選んでください",IF(AND($D136="時間",設定!$C$11="なし"),"⚠ 設定が「時間単位年休なし」になっています",IF(AND($D136="時間",OR($E136="",$E136&lt;=0)),"⚠ 時間数を入れてください",IF(AND($D136&lt;&gt;"時間",$E136&lt;&gt;""),"⚠ 時間数は「時間」のときだけ入れます","OK"))))))))</f>
        <v/>
      </c>
      <c r="J136" s="35" t="str">
        <f>IF($A136="","",IF(AND($B136=年休管理簿!$H$4,$A136&gt;=年休管理簿!$C$7,$A136&lt;年休管理簿!$C$8),COUNTIFS($B$5:$B136,年休管理簿!$H$4,$A$5:$A136,"&gt;="&amp;年休管理簿!$C$7,$A$5:$A136,"&lt;"&amp;年休管理簿!$C$8),""))</f>
        <v/>
      </c>
    </row>
    <row r="137" spans="1:10" ht="18.75" customHeight="1" x14ac:dyDescent="0.15">
      <c r="A137" s="31"/>
      <c r="B137" s="21"/>
      <c r="C137" s="34" t="str">
        <f>IF($B137="","",IFERROR(INDEX(従業員名簿!$C$5:$C$24,MATCH($B137,従業員名簿!$B$5:$B$24,0)),"－"))</f>
        <v/>
      </c>
      <c r="D137" s="21"/>
      <c r="E137" s="52"/>
      <c r="F137" s="37" t="str">
        <f>IF(OR($A137="",$B137=""),"",IF($D137="1日",1,IF($D137="半日",0.5,IF($D137="時間",IFERROR($E137/(INDEX(従業員名簿!$H$5:$H$24,MATCH($B137,従業員名簿!$B$5:$B$24,0))*24),0),0))))</f>
        <v/>
      </c>
      <c r="G137" s="37" t="str">
        <f t="shared" si="2"/>
        <v/>
      </c>
      <c r="H137" s="53"/>
      <c r="I137" s="34" t="str">
        <f>IF(AND($A137="",$B137="",$D137=""),"",IF($A137="","⚠ 取得日を入れてください",IF($B137="","⚠ 社員番号を入れてください",IF(COUNTIF(従業員名簿!$B$5:$B$24,$B137)=0,"⚠ 名簿にない社員番号です",IF($D137="","⚠ 取得の単位を選んでください",IF(AND($D137="時間",設定!$C$11="なし"),"⚠ 設定が「時間単位年休なし」になっています",IF(AND($D137="時間",OR($E137="",$E137&lt;=0)),"⚠ 時間数を入れてください",IF(AND($D137&lt;&gt;"時間",$E137&lt;&gt;""),"⚠ 時間数は「時間」のときだけ入れます","OK"))))))))</f>
        <v/>
      </c>
      <c r="J137" s="35" t="str">
        <f>IF($A137="","",IF(AND($B137=年休管理簿!$H$4,$A137&gt;=年休管理簿!$C$7,$A137&lt;年休管理簿!$C$8),COUNTIFS($B$5:$B137,年休管理簿!$H$4,$A$5:$A137,"&gt;="&amp;年休管理簿!$C$7,$A$5:$A137,"&lt;"&amp;年休管理簿!$C$8),""))</f>
        <v/>
      </c>
    </row>
    <row r="138" spans="1:10" ht="18.75" customHeight="1" x14ac:dyDescent="0.15">
      <c r="A138" s="31"/>
      <c r="B138" s="21"/>
      <c r="C138" s="34" t="str">
        <f>IF($B138="","",IFERROR(INDEX(従業員名簿!$C$5:$C$24,MATCH($B138,従業員名簿!$B$5:$B$24,0)),"－"))</f>
        <v/>
      </c>
      <c r="D138" s="21"/>
      <c r="E138" s="52"/>
      <c r="F138" s="37" t="str">
        <f>IF(OR($A138="",$B138=""),"",IF($D138="1日",1,IF($D138="半日",0.5,IF($D138="時間",IFERROR($E138/(INDEX(従業員名簿!$H$5:$H$24,MATCH($B138,従業員名簿!$B$5:$B$24,0))*24),0),0))))</f>
        <v/>
      </c>
      <c r="G138" s="37" t="str">
        <f t="shared" si="2"/>
        <v/>
      </c>
      <c r="H138" s="53"/>
      <c r="I138" s="34" t="str">
        <f>IF(AND($A138="",$B138="",$D138=""),"",IF($A138="","⚠ 取得日を入れてください",IF($B138="","⚠ 社員番号を入れてください",IF(COUNTIF(従業員名簿!$B$5:$B$24,$B138)=0,"⚠ 名簿にない社員番号です",IF($D138="","⚠ 取得の単位を選んでください",IF(AND($D138="時間",設定!$C$11="なし"),"⚠ 設定が「時間単位年休なし」になっています",IF(AND($D138="時間",OR($E138="",$E138&lt;=0)),"⚠ 時間数を入れてください",IF(AND($D138&lt;&gt;"時間",$E138&lt;&gt;""),"⚠ 時間数は「時間」のときだけ入れます","OK"))))))))</f>
        <v/>
      </c>
      <c r="J138" s="35" t="str">
        <f>IF($A138="","",IF(AND($B138=年休管理簿!$H$4,$A138&gt;=年休管理簿!$C$7,$A138&lt;年休管理簿!$C$8),COUNTIFS($B$5:$B138,年休管理簿!$H$4,$A$5:$A138,"&gt;="&amp;年休管理簿!$C$7,$A$5:$A138,"&lt;"&amp;年休管理簿!$C$8),""))</f>
        <v/>
      </c>
    </row>
    <row r="139" spans="1:10" ht="18.75" customHeight="1" x14ac:dyDescent="0.15">
      <c r="A139" s="31"/>
      <c r="B139" s="21"/>
      <c r="C139" s="34" t="str">
        <f>IF($B139="","",IFERROR(INDEX(従業員名簿!$C$5:$C$24,MATCH($B139,従業員名簿!$B$5:$B$24,0)),"－"))</f>
        <v/>
      </c>
      <c r="D139" s="21"/>
      <c r="E139" s="52"/>
      <c r="F139" s="37" t="str">
        <f>IF(OR($A139="",$B139=""),"",IF($D139="1日",1,IF($D139="半日",0.5,IF($D139="時間",IFERROR($E139/(INDEX(従業員名簿!$H$5:$H$24,MATCH($B139,従業員名簿!$B$5:$B$24,0))*24),0),0))))</f>
        <v/>
      </c>
      <c r="G139" s="37" t="str">
        <f t="shared" si="2"/>
        <v/>
      </c>
      <c r="H139" s="53"/>
      <c r="I139" s="34" t="str">
        <f>IF(AND($A139="",$B139="",$D139=""),"",IF($A139="","⚠ 取得日を入れてください",IF($B139="","⚠ 社員番号を入れてください",IF(COUNTIF(従業員名簿!$B$5:$B$24,$B139)=0,"⚠ 名簿にない社員番号です",IF($D139="","⚠ 取得の単位を選んでください",IF(AND($D139="時間",設定!$C$11="なし"),"⚠ 設定が「時間単位年休なし」になっています",IF(AND($D139="時間",OR($E139="",$E139&lt;=0)),"⚠ 時間数を入れてください",IF(AND($D139&lt;&gt;"時間",$E139&lt;&gt;""),"⚠ 時間数は「時間」のときだけ入れます","OK"))))))))</f>
        <v/>
      </c>
      <c r="J139" s="35" t="str">
        <f>IF($A139="","",IF(AND($B139=年休管理簿!$H$4,$A139&gt;=年休管理簿!$C$7,$A139&lt;年休管理簿!$C$8),COUNTIFS($B$5:$B139,年休管理簿!$H$4,$A$5:$A139,"&gt;="&amp;年休管理簿!$C$7,$A$5:$A139,"&lt;"&amp;年休管理簿!$C$8),""))</f>
        <v/>
      </c>
    </row>
    <row r="140" spans="1:10" ht="18.75" customHeight="1" x14ac:dyDescent="0.15">
      <c r="A140" s="31"/>
      <c r="B140" s="21"/>
      <c r="C140" s="34" t="str">
        <f>IF($B140="","",IFERROR(INDEX(従業員名簿!$C$5:$C$24,MATCH($B140,従業員名簿!$B$5:$B$24,0)),"－"))</f>
        <v/>
      </c>
      <c r="D140" s="21"/>
      <c r="E140" s="52"/>
      <c r="F140" s="37" t="str">
        <f>IF(OR($A140="",$B140=""),"",IF($D140="1日",1,IF($D140="半日",0.5,IF($D140="時間",IFERROR($E140/(INDEX(従業員名簿!$H$5:$H$24,MATCH($B140,従業員名簿!$B$5:$B$24,0))*24),0),0))))</f>
        <v/>
      </c>
      <c r="G140" s="37" t="str">
        <f t="shared" si="2"/>
        <v/>
      </c>
      <c r="H140" s="53"/>
      <c r="I140" s="34" t="str">
        <f>IF(AND($A140="",$B140="",$D140=""),"",IF($A140="","⚠ 取得日を入れてください",IF($B140="","⚠ 社員番号を入れてください",IF(COUNTIF(従業員名簿!$B$5:$B$24,$B140)=0,"⚠ 名簿にない社員番号です",IF($D140="","⚠ 取得の単位を選んでください",IF(AND($D140="時間",設定!$C$11="なし"),"⚠ 設定が「時間単位年休なし」になっています",IF(AND($D140="時間",OR($E140="",$E140&lt;=0)),"⚠ 時間数を入れてください",IF(AND($D140&lt;&gt;"時間",$E140&lt;&gt;""),"⚠ 時間数は「時間」のときだけ入れます","OK"))))))))</f>
        <v/>
      </c>
      <c r="J140" s="35" t="str">
        <f>IF($A140="","",IF(AND($B140=年休管理簿!$H$4,$A140&gt;=年休管理簿!$C$7,$A140&lt;年休管理簿!$C$8),COUNTIFS($B$5:$B140,年休管理簿!$H$4,$A$5:$A140,"&gt;="&amp;年休管理簿!$C$7,$A$5:$A140,"&lt;"&amp;年休管理簿!$C$8),""))</f>
        <v/>
      </c>
    </row>
    <row r="141" spans="1:10" ht="18.75" customHeight="1" x14ac:dyDescent="0.15">
      <c r="A141" s="31"/>
      <c r="B141" s="21"/>
      <c r="C141" s="34" t="str">
        <f>IF($B141="","",IFERROR(INDEX(従業員名簿!$C$5:$C$24,MATCH($B141,従業員名簿!$B$5:$B$24,0)),"－"))</f>
        <v/>
      </c>
      <c r="D141" s="21"/>
      <c r="E141" s="52"/>
      <c r="F141" s="37" t="str">
        <f>IF(OR($A141="",$B141=""),"",IF($D141="1日",1,IF($D141="半日",0.5,IF($D141="時間",IFERROR($E141/(INDEX(従業員名簿!$H$5:$H$24,MATCH($B141,従業員名簿!$B$5:$B$24,0))*24),0),0))))</f>
        <v/>
      </c>
      <c r="G141" s="37" t="str">
        <f t="shared" si="2"/>
        <v/>
      </c>
      <c r="H141" s="53"/>
      <c r="I141" s="34" t="str">
        <f>IF(AND($A141="",$B141="",$D141=""),"",IF($A141="","⚠ 取得日を入れてください",IF($B141="","⚠ 社員番号を入れてください",IF(COUNTIF(従業員名簿!$B$5:$B$24,$B141)=0,"⚠ 名簿にない社員番号です",IF($D141="","⚠ 取得の単位を選んでください",IF(AND($D141="時間",設定!$C$11="なし"),"⚠ 設定が「時間単位年休なし」になっています",IF(AND($D141="時間",OR($E141="",$E141&lt;=0)),"⚠ 時間数を入れてください",IF(AND($D141&lt;&gt;"時間",$E141&lt;&gt;""),"⚠ 時間数は「時間」のときだけ入れます","OK"))))))))</f>
        <v/>
      </c>
      <c r="J141" s="35" t="str">
        <f>IF($A141="","",IF(AND($B141=年休管理簿!$H$4,$A141&gt;=年休管理簿!$C$7,$A141&lt;年休管理簿!$C$8),COUNTIFS($B$5:$B141,年休管理簿!$H$4,$A$5:$A141,"&gt;="&amp;年休管理簿!$C$7,$A$5:$A141,"&lt;"&amp;年休管理簿!$C$8),""))</f>
        <v/>
      </c>
    </row>
    <row r="142" spans="1:10" ht="18.75" customHeight="1" x14ac:dyDescent="0.15">
      <c r="A142" s="31"/>
      <c r="B142" s="21"/>
      <c r="C142" s="34" t="str">
        <f>IF($B142="","",IFERROR(INDEX(従業員名簿!$C$5:$C$24,MATCH($B142,従業員名簿!$B$5:$B$24,0)),"－"))</f>
        <v/>
      </c>
      <c r="D142" s="21"/>
      <c r="E142" s="52"/>
      <c r="F142" s="37" t="str">
        <f>IF(OR($A142="",$B142=""),"",IF($D142="1日",1,IF($D142="半日",0.5,IF($D142="時間",IFERROR($E142/(INDEX(従業員名簿!$H$5:$H$24,MATCH($B142,従業員名簿!$B$5:$B$24,0))*24),0),0))))</f>
        <v/>
      </c>
      <c r="G142" s="37" t="str">
        <f t="shared" si="2"/>
        <v/>
      </c>
      <c r="H142" s="53"/>
      <c r="I142" s="34" t="str">
        <f>IF(AND($A142="",$B142="",$D142=""),"",IF($A142="","⚠ 取得日を入れてください",IF($B142="","⚠ 社員番号を入れてください",IF(COUNTIF(従業員名簿!$B$5:$B$24,$B142)=0,"⚠ 名簿にない社員番号です",IF($D142="","⚠ 取得の単位を選んでください",IF(AND($D142="時間",設定!$C$11="なし"),"⚠ 設定が「時間単位年休なし」になっています",IF(AND($D142="時間",OR($E142="",$E142&lt;=0)),"⚠ 時間数を入れてください",IF(AND($D142&lt;&gt;"時間",$E142&lt;&gt;""),"⚠ 時間数は「時間」のときだけ入れます","OK"))))))))</f>
        <v/>
      </c>
      <c r="J142" s="35" t="str">
        <f>IF($A142="","",IF(AND($B142=年休管理簿!$H$4,$A142&gt;=年休管理簿!$C$7,$A142&lt;年休管理簿!$C$8),COUNTIFS($B$5:$B142,年休管理簿!$H$4,$A$5:$A142,"&gt;="&amp;年休管理簿!$C$7,$A$5:$A142,"&lt;"&amp;年休管理簿!$C$8),""))</f>
        <v/>
      </c>
    </row>
    <row r="143" spans="1:10" ht="18.75" customHeight="1" x14ac:dyDescent="0.15">
      <c r="A143" s="31"/>
      <c r="B143" s="21"/>
      <c r="C143" s="34" t="str">
        <f>IF($B143="","",IFERROR(INDEX(従業員名簿!$C$5:$C$24,MATCH($B143,従業員名簿!$B$5:$B$24,0)),"－"))</f>
        <v/>
      </c>
      <c r="D143" s="21"/>
      <c r="E143" s="52"/>
      <c r="F143" s="37" t="str">
        <f>IF(OR($A143="",$B143=""),"",IF($D143="1日",1,IF($D143="半日",0.5,IF($D143="時間",IFERROR($E143/(INDEX(従業員名簿!$H$5:$H$24,MATCH($B143,従業員名簿!$B$5:$B$24,0))*24),0),0))))</f>
        <v/>
      </c>
      <c r="G143" s="37" t="str">
        <f t="shared" si="2"/>
        <v/>
      </c>
      <c r="H143" s="53"/>
      <c r="I143" s="34" t="str">
        <f>IF(AND($A143="",$B143="",$D143=""),"",IF($A143="","⚠ 取得日を入れてください",IF($B143="","⚠ 社員番号を入れてください",IF(COUNTIF(従業員名簿!$B$5:$B$24,$B143)=0,"⚠ 名簿にない社員番号です",IF($D143="","⚠ 取得の単位を選んでください",IF(AND($D143="時間",設定!$C$11="なし"),"⚠ 設定が「時間単位年休なし」になっています",IF(AND($D143="時間",OR($E143="",$E143&lt;=0)),"⚠ 時間数を入れてください",IF(AND($D143&lt;&gt;"時間",$E143&lt;&gt;""),"⚠ 時間数は「時間」のときだけ入れます","OK"))))))))</f>
        <v/>
      </c>
      <c r="J143" s="35" t="str">
        <f>IF($A143="","",IF(AND($B143=年休管理簿!$H$4,$A143&gt;=年休管理簿!$C$7,$A143&lt;年休管理簿!$C$8),COUNTIFS($B$5:$B143,年休管理簿!$H$4,$A$5:$A143,"&gt;="&amp;年休管理簿!$C$7,$A$5:$A143,"&lt;"&amp;年休管理簿!$C$8),""))</f>
        <v/>
      </c>
    </row>
    <row r="144" spans="1:10" ht="18.75" customHeight="1" x14ac:dyDescent="0.15">
      <c r="A144" s="31"/>
      <c r="B144" s="21"/>
      <c r="C144" s="34" t="str">
        <f>IF($B144="","",IFERROR(INDEX(従業員名簿!$C$5:$C$24,MATCH($B144,従業員名簿!$B$5:$B$24,0)),"－"))</f>
        <v/>
      </c>
      <c r="D144" s="21"/>
      <c r="E144" s="52"/>
      <c r="F144" s="37" t="str">
        <f>IF(OR($A144="",$B144=""),"",IF($D144="1日",1,IF($D144="半日",0.5,IF($D144="時間",IFERROR($E144/(INDEX(従業員名簿!$H$5:$H$24,MATCH($B144,従業員名簿!$B$5:$B$24,0))*24),0),0))))</f>
        <v/>
      </c>
      <c r="G144" s="37" t="str">
        <f t="shared" si="2"/>
        <v/>
      </c>
      <c r="H144" s="53"/>
      <c r="I144" s="34" t="str">
        <f>IF(AND($A144="",$B144="",$D144=""),"",IF($A144="","⚠ 取得日を入れてください",IF($B144="","⚠ 社員番号を入れてください",IF(COUNTIF(従業員名簿!$B$5:$B$24,$B144)=0,"⚠ 名簿にない社員番号です",IF($D144="","⚠ 取得の単位を選んでください",IF(AND($D144="時間",設定!$C$11="なし"),"⚠ 設定が「時間単位年休なし」になっています",IF(AND($D144="時間",OR($E144="",$E144&lt;=0)),"⚠ 時間数を入れてください",IF(AND($D144&lt;&gt;"時間",$E144&lt;&gt;""),"⚠ 時間数は「時間」のときだけ入れます","OK"))))))))</f>
        <v/>
      </c>
      <c r="J144" s="35" t="str">
        <f>IF($A144="","",IF(AND($B144=年休管理簿!$H$4,$A144&gt;=年休管理簿!$C$7,$A144&lt;年休管理簿!$C$8),COUNTIFS($B$5:$B144,年休管理簿!$H$4,$A$5:$A144,"&gt;="&amp;年休管理簿!$C$7,$A$5:$A144,"&lt;"&amp;年休管理簿!$C$8),""))</f>
        <v/>
      </c>
    </row>
    <row r="145" spans="1:10" ht="18.75" customHeight="1" x14ac:dyDescent="0.15">
      <c r="A145" s="31"/>
      <c r="B145" s="21"/>
      <c r="C145" s="34" t="str">
        <f>IF($B145="","",IFERROR(INDEX(従業員名簿!$C$5:$C$24,MATCH($B145,従業員名簿!$B$5:$B$24,0)),"－"))</f>
        <v/>
      </c>
      <c r="D145" s="21"/>
      <c r="E145" s="52"/>
      <c r="F145" s="37" t="str">
        <f>IF(OR($A145="",$B145=""),"",IF($D145="1日",1,IF($D145="半日",0.5,IF($D145="時間",IFERROR($E145/(INDEX(従業員名簿!$H$5:$H$24,MATCH($B145,従業員名簿!$B$5:$B$24,0))*24),0),0))))</f>
        <v/>
      </c>
      <c r="G145" s="37" t="str">
        <f t="shared" si="2"/>
        <v/>
      </c>
      <c r="H145" s="53"/>
      <c r="I145" s="34" t="str">
        <f>IF(AND($A145="",$B145="",$D145=""),"",IF($A145="","⚠ 取得日を入れてください",IF($B145="","⚠ 社員番号を入れてください",IF(COUNTIF(従業員名簿!$B$5:$B$24,$B145)=0,"⚠ 名簿にない社員番号です",IF($D145="","⚠ 取得の単位を選んでください",IF(AND($D145="時間",設定!$C$11="なし"),"⚠ 設定が「時間単位年休なし」になっています",IF(AND($D145="時間",OR($E145="",$E145&lt;=0)),"⚠ 時間数を入れてください",IF(AND($D145&lt;&gt;"時間",$E145&lt;&gt;""),"⚠ 時間数は「時間」のときだけ入れます","OK"))))))))</f>
        <v/>
      </c>
      <c r="J145" s="35" t="str">
        <f>IF($A145="","",IF(AND($B145=年休管理簿!$H$4,$A145&gt;=年休管理簿!$C$7,$A145&lt;年休管理簿!$C$8),COUNTIFS($B$5:$B145,年休管理簿!$H$4,$A$5:$A145,"&gt;="&amp;年休管理簿!$C$7,$A$5:$A145,"&lt;"&amp;年休管理簿!$C$8),""))</f>
        <v/>
      </c>
    </row>
    <row r="146" spans="1:10" ht="18.75" customHeight="1" x14ac:dyDescent="0.15">
      <c r="A146" s="31"/>
      <c r="B146" s="21"/>
      <c r="C146" s="34" t="str">
        <f>IF($B146="","",IFERROR(INDEX(従業員名簿!$C$5:$C$24,MATCH($B146,従業員名簿!$B$5:$B$24,0)),"－"))</f>
        <v/>
      </c>
      <c r="D146" s="21"/>
      <c r="E146" s="52"/>
      <c r="F146" s="37" t="str">
        <f>IF(OR($A146="",$B146=""),"",IF($D146="1日",1,IF($D146="半日",0.5,IF($D146="時間",IFERROR($E146/(INDEX(従業員名簿!$H$5:$H$24,MATCH($B146,従業員名簿!$B$5:$B$24,0))*24),0),0))))</f>
        <v/>
      </c>
      <c r="G146" s="37" t="str">
        <f t="shared" si="2"/>
        <v/>
      </c>
      <c r="H146" s="53"/>
      <c r="I146" s="34" t="str">
        <f>IF(AND($A146="",$B146="",$D146=""),"",IF($A146="","⚠ 取得日を入れてください",IF($B146="","⚠ 社員番号を入れてください",IF(COUNTIF(従業員名簿!$B$5:$B$24,$B146)=0,"⚠ 名簿にない社員番号です",IF($D146="","⚠ 取得の単位を選んでください",IF(AND($D146="時間",設定!$C$11="なし"),"⚠ 設定が「時間単位年休なし」になっています",IF(AND($D146="時間",OR($E146="",$E146&lt;=0)),"⚠ 時間数を入れてください",IF(AND($D146&lt;&gt;"時間",$E146&lt;&gt;""),"⚠ 時間数は「時間」のときだけ入れます","OK"))))))))</f>
        <v/>
      </c>
      <c r="J146" s="35" t="str">
        <f>IF($A146="","",IF(AND($B146=年休管理簿!$H$4,$A146&gt;=年休管理簿!$C$7,$A146&lt;年休管理簿!$C$8),COUNTIFS($B$5:$B146,年休管理簿!$H$4,$A$5:$A146,"&gt;="&amp;年休管理簿!$C$7,$A$5:$A146,"&lt;"&amp;年休管理簿!$C$8),""))</f>
        <v/>
      </c>
    </row>
    <row r="147" spans="1:10" ht="18.75" customHeight="1" x14ac:dyDescent="0.15">
      <c r="A147" s="31"/>
      <c r="B147" s="21"/>
      <c r="C147" s="34" t="str">
        <f>IF($B147="","",IFERROR(INDEX(従業員名簿!$C$5:$C$24,MATCH($B147,従業員名簿!$B$5:$B$24,0)),"－"))</f>
        <v/>
      </c>
      <c r="D147" s="21"/>
      <c r="E147" s="52"/>
      <c r="F147" s="37" t="str">
        <f>IF(OR($A147="",$B147=""),"",IF($D147="1日",1,IF($D147="半日",0.5,IF($D147="時間",IFERROR($E147/(INDEX(従業員名簿!$H$5:$H$24,MATCH($B147,従業員名簿!$B$5:$B$24,0))*24),0),0))))</f>
        <v/>
      </c>
      <c r="G147" s="37" t="str">
        <f t="shared" si="2"/>
        <v/>
      </c>
      <c r="H147" s="53"/>
      <c r="I147" s="34" t="str">
        <f>IF(AND($A147="",$B147="",$D147=""),"",IF($A147="","⚠ 取得日を入れてください",IF($B147="","⚠ 社員番号を入れてください",IF(COUNTIF(従業員名簿!$B$5:$B$24,$B147)=0,"⚠ 名簿にない社員番号です",IF($D147="","⚠ 取得の単位を選んでください",IF(AND($D147="時間",設定!$C$11="なし"),"⚠ 設定が「時間単位年休なし」になっています",IF(AND($D147="時間",OR($E147="",$E147&lt;=0)),"⚠ 時間数を入れてください",IF(AND($D147&lt;&gt;"時間",$E147&lt;&gt;""),"⚠ 時間数は「時間」のときだけ入れます","OK"))))))))</f>
        <v/>
      </c>
      <c r="J147" s="35" t="str">
        <f>IF($A147="","",IF(AND($B147=年休管理簿!$H$4,$A147&gt;=年休管理簿!$C$7,$A147&lt;年休管理簿!$C$8),COUNTIFS($B$5:$B147,年休管理簿!$H$4,$A$5:$A147,"&gt;="&amp;年休管理簿!$C$7,$A$5:$A147,"&lt;"&amp;年休管理簿!$C$8),""))</f>
        <v/>
      </c>
    </row>
    <row r="148" spans="1:10" ht="18.75" customHeight="1" x14ac:dyDescent="0.15">
      <c r="A148" s="31"/>
      <c r="B148" s="21"/>
      <c r="C148" s="34" t="str">
        <f>IF($B148="","",IFERROR(INDEX(従業員名簿!$C$5:$C$24,MATCH($B148,従業員名簿!$B$5:$B$24,0)),"－"))</f>
        <v/>
      </c>
      <c r="D148" s="21"/>
      <c r="E148" s="52"/>
      <c r="F148" s="37" t="str">
        <f>IF(OR($A148="",$B148=""),"",IF($D148="1日",1,IF($D148="半日",0.5,IF($D148="時間",IFERROR($E148/(INDEX(従業員名簿!$H$5:$H$24,MATCH($B148,従業員名簿!$B$5:$B$24,0))*24),0),0))))</f>
        <v/>
      </c>
      <c r="G148" s="37" t="str">
        <f t="shared" si="2"/>
        <v/>
      </c>
      <c r="H148" s="53"/>
      <c r="I148" s="34" t="str">
        <f>IF(AND($A148="",$B148="",$D148=""),"",IF($A148="","⚠ 取得日を入れてください",IF($B148="","⚠ 社員番号を入れてください",IF(COUNTIF(従業員名簿!$B$5:$B$24,$B148)=0,"⚠ 名簿にない社員番号です",IF($D148="","⚠ 取得の単位を選んでください",IF(AND($D148="時間",設定!$C$11="なし"),"⚠ 設定が「時間単位年休なし」になっています",IF(AND($D148="時間",OR($E148="",$E148&lt;=0)),"⚠ 時間数を入れてください",IF(AND($D148&lt;&gt;"時間",$E148&lt;&gt;""),"⚠ 時間数は「時間」のときだけ入れます","OK"))))))))</f>
        <v/>
      </c>
      <c r="J148" s="35" t="str">
        <f>IF($A148="","",IF(AND($B148=年休管理簿!$H$4,$A148&gt;=年休管理簿!$C$7,$A148&lt;年休管理簿!$C$8),COUNTIFS($B$5:$B148,年休管理簿!$H$4,$A$5:$A148,"&gt;="&amp;年休管理簿!$C$7,$A$5:$A148,"&lt;"&amp;年休管理簿!$C$8),""))</f>
        <v/>
      </c>
    </row>
    <row r="149" spans="1:10" ht="18.75" customHeight="1" x14ac:dyDescent="0.15">
      <c r="A149" s="31"/>
      <c r="B149" s="21"/>
      <c r="C149" s="34" t="str">
        <f>IF($B149="","",IFERROR(INDEX(従業員名簿!$C$5:$C$24,MATCH($B149,従業員名簿!$B$5:$B$24,0)),"－"))</f>
        <v/>
      </c>
      <c r="D149" s="21"/>
      <c r="E149" s="52"/>
      <c r="F149" s="37" t="str">
        <f>IF(OR($A149="",$B149=""),"",IF($D149="1日",1,IF($D149="半日",0.5,IF($D149="時間",IFERROR($E149/(INDEX(従業員名簿!$H$5:$H$24,MATCH($B149,従業員名簿!$B$5:$B$24,0))*24),0),0))))</f>
        <v/>
      </c>
      <c r="G149" s="37" t="str">
        <f t="shared" si="2"/>
        <v/>
      </c>
      <c r="H149" s="53"/>
      <c r="I149" s="34" t="str">
        <f>IF(AND($A149="",$B149="",$D149=""),"",IF($A149="","⚠ 取得日を入れてください",IF($B149="","⚠ 社員番号を入れてください",IF(COUNTIF(従業員名簿!$B$5:$B$24,$B149)=0,"⚠ 名簿にない社員番号です",IF($D149="","⚠ 取得の単位を選んでください",IF(AND($D149="時間",設定!$C$11="なし"),"⚠ 設定が「時間単位年休なし」になっています",IF(AND($D149="時間",OR($E149="",$E149&lt;=0)),"⚠ 時間数を入れてください",IF(AND($D149&lt;&gt;"時間",$E149&lt;&gt;""),"⚠ 時間数は「時間」のときだけ入れます","OK"))))))))</f>
        <v/>
      </c>
      <c r="J149" s="35" t="str">
        <f>IF($A149="","",IF(AND($B149=年休管理簿!$H$4,$A149&gt;=年休管理簿!$C$7,$A149&lt;年休管理簿!$C$8),COUNTIFS($B$5:$B149,年休管理簿!$H$4,$A$5:$A149,"&gt;="&amp;年休管理簿!$C$7,$A$5:$A149,"&lt;"&amp;年休管理簿!$C$8),""))</f>
        <v/>
      </c>
    </row>
    <row r="150" spans="1:10" ht="18.75" customHeight="1" x14ac:dyDescent="0.15">
      <c r="A150" s="31"/>
      <c r="B150" s="21"/>
      <c r="C150" s="34" t="str">
        <f>IF($B150="","",IFERROR(INDEX(従業員名簿!$C$5:$C$24,MATCH($B150,従業員名簿!$B$5:$B$24,0)),"－"))</f>
        <v/>
      </c>
      <c r="D150" s="21"/>
      <c r="E150" s="52"/>
      <c r="F150" s="37" t="str">
        <f>IF(OR($A150="",$B150=""),"",IF($D150="1日",1,IF($D150="半日",0.5,IF($D150="時間",IFERROR($E150/(INDEX(従業員名簿!$H$5:$H$24,MATCH($B150,従業員名簿!$B$5:$B$24,0))*24),0),0))))</f>
        <v/>
      </c>
      <c r="G150" s="37" t="str">
        <f t="shared" si="2"/>
        <v/>
      </c>
      <c r="H150" s="53"/>
      <c r="I150" s="34" t="str">
        <f>IF(AND($A150="",$B150="",$D150=""),"",IF($A150="","⚠ 取得日を入れてください",IF($B150="","⚠ 社員番号を入れてください",IF(COUNTIF(従業員名簿!$B$5:$B$24,$B150)=0,"⚠ 名簿にない社員番号です",IF($D150="","⚠ 取得の単位を選んでください",IF(AND($D150="時間",設定!$C$11="なし"),"⚠ 設定が「時間単位年休なし」になっています",IF(AND($D150="時間",OR($E150="",$E150&lt;=0)),"⚠ 時間数を入れてください",IF(AND($D150&lt;&gt;"時間",$E150&lt;&gt;""),"⚠ 時間数は「時間」のときだけ入れます","OK"))))))))</f>
        <v/>
      </c>
      <c r="J150" s="35" t="str">
        <f>IF($A150="","",IF(AND($B150=年休管理簿!$H$4,$A150&gt;=年休管理簿!$C$7,$A150&lt;年休管理簿!$C$8),COUNTIFS($B$5:$B150,年休管理簿!$H$4,$A$5:$A150,"&gt;="&amp;年休管理簿!$C$7,$A$5:$A150,"&lt;"&amp;年休管理簿!$C$8),""))</f>
        <v/>
      </c>
    </row>
    <row r="151" spans="1:10" ht="18.75" customHeight="1" x14ac:dyDescent="0.15">
      <c r="A151" s="31"/>
      <c r="B151" s="21"/>
      <c r="C151" s="34" t="str">
        <f>IF($B151="","",IFERROR(INDEX(従業員名簿!$C$5:$C$24,MATCH($B151,従業員名簿!$B$5:$B$24,0)),"－"))</f>
        <v/>
      </c>
      <c r="D151" s="21"/>
      <c r="E151" s="52"/>
      <c r="F151" s="37" t="str">
        <f>IF(OR($A151="",$B151=""),"",IF($D151="1日",1,IF($D151="半日",0.5,IF($D151="時間",IFERROR($E151/(INDEX(従業員名簿!$H$5:$H$24,MATCH($B151,従業員名簿!$B$5:$B$24,0))*24),0),0))))</f>
        <v/>
      </c>
      <c r="G151" s="37" t="str">
        <f t="shared" si="2"/>
        <v/>
      </c>
      <c r="H151" s="53"/>
      <c r="I151" s="34" t="str">
        <f>IF(AND($A151="",$B151="",$D151=""),"",IF($A151="","⚠ 取得日を入れてください",IF($B151="","⚠ 社員番号を入れてください",IF(COUNTIF(従業員名簿!$B$5:$B$24,$B151)=0,"⚠ 名簿にない社員番号です",IF($D151="","⚠ 取得の単位を選んでください",IF(AND($D151="時間",設定!$C$11="なし"),"⚠ 設定が「時間単位年休なし」になっています",IF(AND($D151="時間",OR($E151="",$E151&lt;=0)),"⚠ 時間数を入れてください",IF(AND($D151&lt;&gt;"時間",$E151&lt;&gt;""),"⚠ 時間数は「時間」のときだけ入れます","OK"))))))))</f>
        <v/>
      </c>
      <c r="J151" s="35" t="str">
        <f>IF($A151="","",IF(AND($B151=年休管理簿!$H$4,$A151&gt;=年休管理簿!$C$7,$A151&lt;年休管理簿!$C$8),COUNTIFS($B$5:$B151,年休管理簿!$H$4,$A$5:$A151,"&gt;="&amp;年休管理簿!$C$7,$A$5:$A151,"&lt;"&amp;年休管理簿!$C$8),""))</f>
        <v/>
      </c>
    </row>
    <row r="152" spans="1:10" ht="18.75" customHeight="1" x14ac:dyDescent="0.15">
      <c r="A152" s="31"/>
      <c r="B152" s="21"/>
      <c r="C152" s="34" t="str">
        <f>IF($B152="","",IFERROR(INDEX(従業員名簿!$C$5:$C$24,MATCH($B152,従業員名簿!$B$5:$B$24,0)),"－"))</f>
        <v/>
      </c>
      <c r="D152" s="21"/>
      <c r="E152" s="52"/>
      <c r="F152" s="37" t="str">
        <f>IF(OR($A152="",$B152=""),"",IF($D152="1日",1,IF($D152="半日",0.5,IF($D152="時間",IFERROR($E152/(INDEX(従業員名簿!$H$5:$H$24,MATCH($B152,従業員名簿!$B$5:$B$24,0))*24),0),0))))</f>
        <v/>
      </c>
      <c r="G152" s="37" t="str">
        <f t="shared" si="2"/>
        <v/>
      </c>
      <c r="H152" s="53"/>
      <c r="I152" s="34" t="str">
        <f>IF(AND($A152="",$B152="",$D152=""),"",IF($A152="","⚠ 取得日を入れてください",IF($B152="","⚠ 社員番号を入れてください",IF(COUNTIF(従業員名簿!$B$5:$B$24,$B152)=0,"⚠ 名簿にない社員番号です",IF($D152="","⚠ 取得の単位を選んでください",IF(AND($D152="時間",設定!$C$11="なし"),"⚠ 設定が「時間単位年休なし」になっています",IF(AND($D152="時間",OR($E152="",$E152&lt;=0)),"⚠ 時間数を入れてください",IF(AND($D152&lt;&gt;"時間",$E152&lt;&gt;""),"⚠ 時間数は「時間」のときだけ入れます","OK"))))))))</f>
        <v/>
      </c>
      <c r="J152" s="35" t="str">
        <f>IF($A152="","",IF(AND($B152=年休管理簿!$H$4,$A152&gt;=年休管理簿!$C$7,$A152&lt;年休管理簿!$C$8),COUNTIFS($B$5:$B152,年休管理簿!$H$4,$A$5:$A152,"&gt;="&amp;年休管理簿!$C$7,$A$5:$A152,"&lt;"&amp;年休管理簿!$C$8),""))</f>
        <v/>
      </c>
    </row>
    <row r="153" spans="1:10" ht="18.75" customHeight="1" x14ac:dyDescent="0.15">
      <c r="A153" s="31"/>
      <c r="B153" s="21"/>
      <c r="C153" s="34" t="str">
        <f>IF($B153="","",IFERROR(INDEX(従業員名簿!$C$5:$C$24,MATCH($B153,従業員名簿!$B$5:$B$24,0)),"－"))</f>
        <v/>
      </c>
      <c r="D153" s="21"/>
      <c r="E153" s="52"/>
      <c r="F153" s="37" t="str">
        <f>IF(OR($A153="",$B153=""),"",IF($D153="1日",1,IF($D153="半日",0.5,IF($D153="時間",IFERROR($E153/(INDEX(従業員名簿!$H$5:$H$24,MATCH($B153,従業員名簿!$B$5:$B$24,0))*24),0),0))))</f>
        <v/>
      </c>
      <c r="G153" s="37" t="str">
        <f t="shared" si="2"/>
        <v/>
      </c>
      <c r="H153" s="53"/>
      <c r="I153" s="34" t="str">
        <f>IF(AND($A153="",$B153="",$D153=""),"",IF($A153="","⚠ 取得日を入れてください",IF($B153="","⚠ 社員番号を入れてください",IF(COUNTIF(従業員名簿!$B$5:$B$24,$B153)=0,"⚠ 名簿にない社員番号です",IF($D153="","⚠ 取得の単位を選んでください",IF(AND($D153="時間",設定!$C$11="なし"),"⚠ 設定が「時間単位年休なし」になっています",IF(AND($D153="時間",OR($E153="",$E153&lt;=0)),"⚠ 時間数を入れてください",IF(AND($D153&lt;&gt;"時間",$E153&lt;&gt;""),"⚠ 時間数は「時間」のときだけ入れます","OK"))))))))</f>
        <v/>
      </c>
      <c r="J153" s="35" t="str">
        <f>IF($A153="","",IF(AND($B153=年休管理簿!$H$4,$A153&gt;=年休管理簿!$C$7,$A153&lt;年休管理簿!$C$8),COUNTIFS($B$5:$B153,年休管理簿!$H$4,$A$5:$A153,"&gt;="&amp;年休管理簿!$C$7,$A$5:$A153,"&lt;"&amp;年休管理簿!$C$8),""))</f>
        <v/>
      </c>
    </row>
    <row r="154" spans="1:10" ht="18.75" customHeight="1" x14ac:dyDescent="0.15">
      <c r="A154" s="31"/>
      <c r="B154" s="21"/>
      <c r="C154" s="34" t="str">
        <f>IF($B154="","",IFERROR(INDEX(従業員名簿!$C$5:$C$24,MATCH($B154,従業員名簿!$B$5:$B$24,0)),"－"))</f>
        <v/>
      </c>
      <c r="D154" s="21"/>
      <c r="E154" s="52"/>
      <c r="F154" s="37" t="str">
        <f>IF(OR($A154="",$B154=""),"",IF($D154="1日",1,IF($D154="半日",0.5,IF($D154="時間",IFERROR($E154/(INDEX(従業員名簿!$H$5:$H$24,MATCH($B154,従業員名簿!$B$5:$B$24,0))*24),0),0))))</f>
        <v/>
      </c>
      <c r="G154" s="37" t="str">
        <f t="shared" si="2"/>
        <v/>
      </c>
      <c r="H154" s="53"/>
      <c r="I154" s="34" t="str">
        <f>IF(AND($A154="",$B154="",$D154=""),"",IF($A154="","⚠ 取得日を入れてください",IF($B154="","⚠ 社員番号を入れてください",IF(COUNTIF(従業員名簿!$B$5:$B$24,$B154)=0,"⚠ 名簿にない社員番号です",IF($D154="","⚠ 取得の単位を選んでください",IF(AND($D154="時間",設定!$C$11="なし"),"⚠ 設定が「時間単位年休なし」になっています",IF(AND($D154="時間",OR($E154="",$E154&lt;=0)),"⚠ 時間数を入れてください",IF(AND($D154&lt;&gt;"時間",$E154&lt;&gt;""),"⚠ 時間数は「時間」のときだけ入れます","OK"))))))))</f>
        <v/>
      </c>
      <c r="J154" s="35" t="str">
        <f>IF($A154="","",IF(AND($B154=年休管理簿!$H$4,$A154&gt;=年休管理簿!$C$7,$A154&lt;年休管理簿!$C$8),COUNTIFS($B$5:$B154,年休管理簿!$H$4,$A$5:$A154,"&gt;="&amp;年休管理簿!$C$7,$A$5:$A154,"&lt;"&amp;年休管理簿!$C$8),""))</f>
        <v/>
      </c>
    </row>
    <row r="155" spans="1:10" ht="18.75" customHeight="1" x14ac:dyDescent="0.15">
      <c r="A155" s="31"/>
      <c r="B155" s="21"/>
      <c r="C155" s="34" t="str">
        <f>IF($B155="","",IFERROR(INDEX(従業員名簿!$C$5:$C$24,MATCH($B155,従業員名簿!$B$5:$B$24,0)),"－"))</f>
        <v/>
      </c>
      <c r="D155" s="21"/>
      <c r="E155" s="52"/>
      <c r="F155" s="37" t="str">
        <f>IF(OR($A155="",$B155=""),"",IF($D155="1日",1,IF($D155="半日",0.5,IF($D155="時間",IFERROR($E155/(INDEX(従業員名簿!$H$5:$H$24,MATCH($B155,従業員名簿!$B$5:$B$24,0))*24),0),0))))</f>
        <v/>
      </c>
      <c r="G155" s="37" t="str">
        <f t="shared" si="2"/>
        <v/>
      </c>
      <c r="H155" s="53"/>
      <c r="I155" s="34" t="str">
        <f>IF(AND($A155="",$B155="",$D155=""),"",IF($A155="","⚠ 取得日を入れてください",IF($B155="","⚠ 社員番号を入れてください",IF(COUNTIF(従業員名簿!$B$5:$B$24,$B155)=0,"⚠ 名簿にない社員番号です",IF($D155="","⚠ 取得の単位を選んでください",IF(AND($D155="時間",設定!$C$11="なし"),"⚠ 設定が「時間単位年休なし」になっています",IF(AND($D155="時間",OR($E155="",$E155&lt;=0)),"⚠ 時間数を入れてください",IF(AND($D155&lt;&gt;"時間",$E155&lt;&gt;""),"⚠ 時間数は「時間」のときだけ入れます","OK"))))))))</f>
        <v/>
      </c>
      <c r="J155" s="35" t="str">
        <f>IF($A155="","",IF(AND($B155=年休管理簿!$H$4,$A155&gt;=年休管理簿!$C$7,$A155&lt;年休管理簿!$C$8),COUNTIFS($B$5:$B155,年休管理簿!$H$4,$A$5:$A155,"&gt;="&amp;年休管理簿!$C$7,$A$5:$A155,"&lt;"&amp;年休管理簿!$C$8),""))</f>
        <v/>
      </c>
    </row>
    <row r="156" spans="1:10" ht="18.75" customHeight="1" x14ac:dyDescent="0.15">
      <c r="A156" s="31"/>
      <c r="B156" s="21"/>
      <c r="C156" s="34" t="str">
        <f>IF($B156="","",IFERROR(INDEX(従業員名簿!$C$5:$C$24,MATCH($B156,従業員名簿!$B$5:$B$24,0)),"－"))</f>
        <v/>
      </c>
      <c r="D156" s="21"/>
      <c r="E156" s="52"/>
      <c r="F156" s="37" t="str">
        <f>IF(OR($A156="",$B156=""),"",IF($D156="1日",1,IF($D156="半日",0.5,IF($D156="時間",IFERROR($E156/(INDEX(従業員名簿!$H$5:$H$24,MATCH($B156,従業員名簿!$B$5:$B$24,0))*24),0),0))))</f>
        <v/>
      </c>
      <c r="G156" s="37" t="str">
        <f t="shared" si="2"/>
        <v/>
      </c>
      <c r="H156" s="53"/>
      <c r="I156" s="34" t="str">
        <f>IF(AND($A156="",$B156="",$D156=""),"",IF($A156="","⚠ 取得日を入れてください",IF($B156="","⚠ 社員番号を入れてください",IF(COUNTIF(従業員名簿!$B$5:$B$24,$B156)=0,"⚠ 名簿にない社員番号です",IF($D156="","⚠ 取得の単位を選んでください",IF(AND($D156="時間",設定!$C$11="なし"),"⚠ 設定が「時間単位年休なし」になっています",IF(AND($D156="時間",OR($E156="",$E156&lt;=0)),"⚠ 時間数を入れてください",IF(AND($D156&lt;&gt;"時間",$E156&lt;&gt;""),"⚠ 時間数は「時間」のときだけ入れます","OK"))))))))</f>
        <v/>
      </c>
      <c r="J156" s="35" t="str">
        <f>IF($A156="","",IF(AND($B156=年休管理簿!$H$4,$A156&gt;=年休管理簿!$C$7,$A156&lt;年休管理簿!$C$8),COUNTIFS($B$5:$B156,年休管理簿!$H$4,$A$5:$A156,"&gt;="&amp;年休管理簿!$C$7,$A$5:$A156,"&lt;"&amp;年休管理簿!$C$8),""))</f>
        <v/>
      </c>
    </row>
    <row r="157" spans="1:10" ht="18.75" customHeight="1" x14ac:dyDescent="0.15">
      <c r="A157" s="31"/>
      <c r="B157" s="21"/>
      <c r="C157" s="34" t="str">
        <f>IF($B157="","",IFERROR(INDEX(従業員名簿!$C$5:$C$24,MATCH($B157,従業員名簿!$B$5:$B$24,0)),"－"))</f>
        <v/>
      </c>
      <c r="D157" s="21"/>
      <c r="E157" s="52"/>
      <c r="F157" s="37" t="str">
        <f>IF(OR($A157="",$B157=""),"",IF($D157="1日",1,IF($D157="半日",0.5,IF($D157="時間",IFERROR($E157/(INDEX(従業員名簿!$H$5:$H$24,MATCH($B157,従業員名簿!$B$5:$B$24,0))*24),0),0))))</f>
        <v/>
      </c>
      <c r="G157" s="37" t="str">
        <f t="shared" si="2"/>
        <v/>
      </c>
      <c r="H157" s="53"/>
      <c r="I157" s="34" t="str">
        <f>IF(AND($A157="",$B157="",$D157=""),"",IF($A157="","⚠ 取得日を入れてください",IF($B157="","⚠ 社員番号を入れてください",IF(COUNTIF(従業員名簿!$B$5:$B$24,$B157)=0,"⚠ 名簿にない社員番号です",IF($D157="","⚠ 取得の単位を選んでください",IF(AND($D157="時間",設定!$C$11="なし"),"⚠ 設定が「時間単位年休なし」になっています",IF(AND($D157="時間",OR($E157="",$E157&lt;=0)),"⚠ 時間数を入れてください",IF(AND($D157&lt;&gt;"時間",$E157&lt;&gt;""),"⚠ 時間数は「時間」のときだけ入れます","OK"))))))))</f>
        <v/>
      </c>
      <c r="J157" s="35" t="str">
        <f>IF($A157="","",IF(AND($B157=年休管理簿!$H$4,$A157&gt;=年休管理簿!$C$7,$A157&lt;年休管理簿!$C$8),COUNTIFS($B$5:$B157,年休管理簿!$H$4,$A$5:$A157,"&gt;="&amp;年休管理簿!$C$7,$A$5:$A157,"&lt;"&amp;年休管理簿!$C$8),""))</f>
        <v/>
      </c>
    </row>
    <row r="158" spans="1:10" ht="18.75" customHeight="1" x14ac:dyDescent="0.15">
      <c r="A158" s="31"/>
      <c r="B158" s="21"/>
      <c r="C158" s="34" t="str">
        <f>IF($B158="","",IFERROR(INDEX(従業員名簿!$C$5:$C$24,MATCH($B158,従業員名簿!$B$5:$B$24,0)),"－"))</f>
        <v/>
      </c>
      <c r="D158" s="21"/>
      <c r="E158" s="52"/>
      <c r="F158" s="37" t="str">
        <f>IF(OR($A158="",$B158=""),"",IF($D158="1日",1,IF($D158="半日",0.5,IF($D158="時間",IFERROR($E158/(INDEX(従業員名簿!$H$5:$H$24,MATCH($B158,従業員名簿!$B$5:$B$24,0))*24),0),0))))</f>
        <v/>
      </c>
      <c r="G158" s="37" t="str">
        <f t="shared" si="2"/>
        <v/>
      </c>
      <c r="H158" s="53"/>
      <c r="I158" s="34" t="str">
        <f>IF(AND($A158="",$B158="",$D158=""),"",IF($A158="","⚠ 取得日を入れてください",IF($B158="","⚠ 社員番号を入れてください",IF(COUNTIF(従業員名簿!$B$5:$B$24,$B158)=0,"⚠ 名簿にない社員番号です",IF($D158="","⚠ 取得の単位を選んでください",IF(AND($D158="時間",設定!$C$11="なし"),"⚠ 設定が「時間単位年休なし」になっています",IF(AND($D158="時間",OR($E158="",$E158&lt;=0)),"⚠ 時間数を入れてください",IF(AND($D158&lt;&gt;"時間",$E158&lt;&gt;""),"⚠ 時間数は「時間」のときだけ入れます","OK"))))))))</f>
        <v/>
      </c>
      <c r="J158" s="35" t="str">
        <f>IF($A158="","",IF(AND($B158=年休管理簿!$H$4,$A158&gt;=年休管理簿!$C$7,$A158&lt;年休管理簿!$C$8),COUNTIFS($B$5:$B158,年休管理簿!$H$4,$A$5:$A158,"&gt;="&amp;年休管理簿!$C$7,$A$5:$A158,"&lt;"&amp;年休管理簿!$C$8),""))</f>
        <v/>
      </c>
    </row>
    <row r="159" spans="1:10" ht="18.75" customHeight="1" x14ac:dyDescent="0.15">
      <c r="A159" s="31"/>
      <c r="B159" s="21"/>
      <c r="C159" s="34" t="str">
        <f>IF($B159="","",IFERROR(INDEX(従業員名簿!$C$5:$C$24,MATCH($B159,従業員名簿!$B$5:$B$24,0)),"－"))</f>
        <v/>
      </c>
      <c r="D159" s="21"/>
      <c r="E159" s="52"/>
      <c r="F159" s="37" t="str">
        <f>IF(OR($A159="",$B159=""),"",IF($D159="1日",1,IF($D159="半日",0.5,IF($D159="時間",IFERROR($E159/(INDEX(従業員名簿!$H$5:$H$24,MATCH($B159,従業員名簿!$B$5:$B$24,0))*24),0),0))))</f>
        <v/>
      </c>
      <c r="G159" s="37" t="str">
        <f t="shared" si="2"/>
        <v/>
      </c>
      <c r="H159" s="53"/>
      <c r="I159" s="34" t="str">
        <f>IF(AND($A159="",$B159="",$D159=""),"",IF($A159="","⚠ 取得日を入れてください",IF($B159="","⚠ 社員番号を入れてください",IF(COUNTIF(従業員名簿!$B$5:$B$24,$B159)=0,"⚠ 名簿にない社員番号です",IF($D159="","⚠ 取得の単位を選んでください",IF(AND($D159="時間",設定!$C$11="なし"),"⚠ 設定が「時間単位年休なし」になっています",IF(AND($D159="時間",OR($E159="",$E159&lt;=0)),"⚠ 時間数を入れてください",IF(AND($D159&lt;&gt;"時間",$E159&lt;&gt;""),"⚠ 時間数は「時間」のときだけ入れます","OK"))))))))</f>
        <v/>
      </c>
      <c r="J159" s="35" t="str">
        <f>IF($A159="","",IF(AND($B159=年休管理簿!$H$4,$A159&gt;=年休管理簿!$C$7,$A159&lt;年休管理簿!$C$8),COUNTIFS($B$5:$B159,年休管理簿!$H$4,$A$5:$A159,"&gt;="&amp;年休管理簿!$C$7,$A$5:$A159,"&lt;"&amp;年休管理簿!$C$8),""))</f>
        <v/>
      </c>
    </row>
    <row r="160" spans="1:10" ht="18.75" customHeight="1" x14ac:dyDescent="0.15">
      <c r="A160" s="31"/>
      <c r="B160" s="21"/>
      <c r="C160" s="34" t="str">
        <f>IF($B160="","",IFERROR(INDEX(従業員名簿!$C$5:$C$24,MATCH($B160,従業員名簿!$B$5:$B$24,0)),"－"))</f>
        <v/>
      </c>
      <c r="D160" s="21"/>
      <c r="E160" s="52"/>
      <c r="F160" s="37" t="str">
        <f>IF(OR($A160="",$B160=""),"",IF($D160="1日",1,IF($D160="半日",0.5,IF($D160="時間",IFERROR($E160/(INDEX(従業員名簿!$H$5:$H$24,MATCH($B160,従業員名簿!$B$5:$B$24,0))*24),0),0))))</f>
        <v/>
      </c>
      <c r="G160" s="37" t="str">
        <f t="shared" si="2"/>
        <v/>
      </c>
      <c r="H160" s="53"/>
      <c r="I160" s="34" t="str">
        <f>IF(AND($A160="",$B160="",$D160=""),"",IF($A160="","⚠ 取得日を入れてください",IF($B160="","⚠ 社員番号を入れてください",IF(COUNTIF(従業員名簿!$B$5:$B$24,$B160)=0,"⚠ 名簿にない社員番号です",IF($D160="","⚠ 取得の単位を選んでください",IF(AND($D160="時間",設定!$C$11="なし"),"⚠ 設定が「時間単位年休なし」になっています",IF(AND($D160="時間",OR($E160="",$E160&lt;=0)),"⚠ 時間数を入れてください",IF(AND($D160&lt;&gt;"時間",$E160&lt;&gt;""),"⚠ 時間数は「時間」のときだけ入れます","OK"))))))))</f>
        <v/>
      </c>
      <c r="J160" s="35" t="str">
        <f>IF($A160="","",IF(AND($B160=年休管理簿!$H$4,$A160&gt;=年休管理簿!$C$7,$A160&lt;年休管理簿!$C$8),COUNTIFS($B$5:$B160,年休管理簿!$H$4,$A$5:$A160,"&gt;="&amp;年休管理簿!$C$7,$A$5:$A160,"&lt;"&amp;年休管理簿!$C$8),""))</f>
        <v/>
      </c>
    </row>
    <row r="161" spans="1:10" ht="18.75" customHeight="1" x14ac:dyDescent="0.15">
      <c r="A161" s="31"/>
      <c r="B161" s="21"/>
      <c r="C161" s="34" t="str">
        <f>IF($B161="","",IFERROR(INDEX(従業員名簿!$C$5:$C$24,MATCH($B161,従業員名簿!$B$5:$B$24,0)),"－"))</f>
        <v/>
      </c>
      <c r="D161" s="21"/>
      <c r="E161" s="52"/>
      <c r="F161" s="37" t="str">
        <f>IF(OR($A161="",$B161=""),"",IF($D161="1日",1,IF($D161="半日",0.5,IF($D161="時間",IFERROR($E161/(INDEX(従業員名簿!$H$5:$H$24,MATCH($B161,従業員名簿!$B$5:$B$24,0))*24),0),0))))</f>
        <v/>
      </c>
      <c r="G161" s="37" t="str">
        <f t="shared" si="2"/>
        <v/>
      </c>
      <c r="H161" s="53"/>
      <c r="I161" s="34" t="str">
        <f>IF(AND($A161="",$B161="",$D161=""),"",IF($A161="","⚠ 取得日を入れてください",IF($B161="","⚠ 社員番号を入れてください",IF(COUNTIF(従業員名簿!$B$5:$B$24,$B161)=0,"⚠ 名簿にない社員番号です",IF($D161="","⚠ 取得の単位を選んでください",IF(AND($D161="時間",設定!$C$11="なし"),"⚠ 設定が「時間単位年休なし」になっています",IF(AND($D161="時間",OR($E161="",$E161&lt;=0)),"⚠ 時間数を入れてください",IF(AND($D161&lt;&gt;"時間",$E161&lt;&gt;""),"⚠ 時間数は「時間」のときだけ入れます","OK"))))))))</f>
        <v/>
      </c>
      <c r="J161" s="35" t="str">
        <f>IF($A161="","",IF(AND($B161=年休管理簿!$H$4,$A161&gt;=年休管理簿!$C$7,$A161&lt;年休管理簿!$C$8),COUNTIFS($B$5:$B161,年休管理簿!$H$4,$A$5:$A161,"&gt;="&amp;年休管理簿!$C$7,$A$5:$A161,"&lt;"&amp;年休管理簿!$C$8),""))</f>
        <v/>
      </c>
    </row>
    <row r="162" spans="1:10" ht="18.75" customHeight="1" x14ac:dyDescent="0.15">
      <c r="A162" s="31"/>
      <c r="B162" s="21"/>
      <c r="C162" s="34" t="str">
        <f>IF($B162="","",IFERROR(INDEX(従業員名簿!$C$5:$C$24,MATCH($B162,従業員名簿!$B$5:$B$24,0)),"－"))</f>
        <v/>
      </c>
      <c r="D162" s="21"/>
      <c r="E162" s="52"/>
      <c r="F162" s="37" t="str">
        <f>IF(OR($A162="",$B162=""),"",IF($D162="1日",1,IF($D162="半日",0.5,IF($D162="時間",IFERROR($E162/(INDEX(従業員名簿!$H$5:$H$24,MATCH($B162,従業員名簿!$B$5:$B$24,0))*24),0),0))))</f>
        <v/>
      </c>
      <c r="G162" s="37" t="str">
        <f t="shared" si="2"/>
        <v/>
      </c>
      <c r="H162" s="53"/>
      <c r="I162" s="34" t="str">
        <f>IF(AND($A162="",$B162="",$D162=""),"",IF($A162="","⚠ 取得日を入れてください",IF($B162="","⚠ 社員番号を入れてください",IF(COUNTIF(従業員名簿!$B$5:$B$24,$B162)=0,"⚠ 名簿にない社員番号です",IF($D162="","⚠ 取得の単位を選んでください",IF(AND($D162="時間",設定!$C$11="なし"),"⚠ 設定が「時間単位年休なし」になっています",IF(AND($D162="時間",OR($E162="",$E162&lt;=0)),"⚠ 時間数を入れてください",IF(AND($D162&lt;&gt;"時間",$E162&lt;&gt;""),"⚠ 時間数は「時間」のときだけ入れます","OK"))))))))</f>
        <v/>
      </c>
      <c r="J162" s="35" t="str">
        <f>IF($A162="","",IF(AND($B162=年休管理簿!$H$4,$A162&gt;=年休管理簿!$C$7,$A162&lt;年休管理簿!$C$8),COUNTIFS($B$5:$B162,年休管理簿!$H$4,$A$5:$A162,"&gt;="&amp;年休管理簿!$C$7,$A$5:$A162,"&lt;"&amp;年休管理簿!$C$8),""))</f>
        <v/>
      </c>
    </row>
    <row r="163" spans="1:10" ht="18.75" customHeight="1" x14ac:dyDescent="0.15">
      <c r="A163" s="31"/>
      <c r="B163" s="21"/>
      <c r="C163" s="34" t="str">
        <f>IF($B163="","",IFERROR(INDEX(従業員名簿!$C$5:$C$24,MATCH($B163,従業員名簿!$B$5:$B$24,0)),"－"))</f>
        <v/>
      </c>
      <c r="D163" s="21"/>
      <c r="E163" s="52"/>
      <c r="F163" s="37" t="str">
        <f>IF(OR($A163="",$B163=""),"",IF($D163="1日",1,IF($D163="半日",0.5,IF($D163="時間",IFERROR($E163/(INDEX(従業員名簿!$H$5:$H$24,MATCH($B163,従業員名簿!$B$5:$B$24,0))*24),0),0))))</f>
        <v/>
      </c>
      <c r="G163" s="37" t="str">
        <f t="shared" si="2"/>
        <v/>
      </c>
      <c r="H163" s="53"/>
      <c r="I163" s="34" t="str">
        <f>IF(AND($A163="",$B163="",$D163=""),"",IF($A163="","⚠ 取得日を入れてください",IF($B163="","⚠ 社員番号を入れてください",IF(COUNTIF(従業員名簿!$B$5:$B$24,$B163)=0,"⚠ 名簿にない社員番号です",IF($D163="","⚠ 取得の単位を選んでください",IF(AND($D163="時間",設定!$C$11="なし"),"⚠ 設定が「時間単位年休なし」になっています",IF(AND($D163="時間",OR($E163="",$E163&lt;=0)),"⚠ 時間数を入れてください",IF(AND($D163&lt;&gt;"時間",$E163&lt;&gt;""),"⚠ 時間数は「時間」のときだけ入れます","OK"))))))))</f>
        <v/>
      </c>
      <c r="J163" s="35" t="str">
        <f>IF($A163="","",IF(AND($B163=年休管理簿!$H$4,$A163&gt;=年休管理簿!$C$7,$A163&lt;年休管理簿!$C$8),COUNTIFS($B$5:$B163,年休管理簿!$H$4,$A$5:$A163,"&gt;="&amp;年休管理簿!$C$7,$A$5:$A163,"&lt;"&amp;年休管理簿!$C$8),""))</f>
        <v/>
      </c>
    </row>
    <row r="164" spans="1:10" ht="18.75" customHeight="1" x14ac:dyDescent="0.15">
      <c r="A164" s="31"/>
      <c r="B164" s="21"/>
      <c r="C164" s="34" t="str">
        <f>IF($B164="","",IFERROR(INDEX(従業員名簿!$C$5:$C$24,MATCH($B164,従業員名簿!$B$5:$B$24,0)),"－"))</f>
        <v/>
      </c>
      <c r="D164" s="21"/>
      <c r="E164" s="52"/>
      <c r="F164" s="37" t="str">
        <f>IF(OR($A164="",$B164=""),"",IF($D164="1日",1,IF($D164="半日",0.5,IF($D164="時間",IFERROR($E164/(INDEX(従業員名簿!$H$5:$H$24,MATCH($B164,従業員名簿!$B$5:$B$24,0))*24),0),0))))</f>
        <v/>
      </c>
      <c r="G164" s="37" t="str">
        <f t="shared" si="2"/>
        <v/>
      </c>
      <c r="H164" s="53"/>
      <c r="I164" s="34" t="str">
        <f>IF(AND($A164="",$B164="",$D164=""),"",IF($A164="","⚠ 取得日を入れてください",IF($B164="","⚠ 社員番号を入れてください",IF(COUNTIF(従業員名簿!$B$5:$B$24,$B164)=0,"⚠ 名簿にない社員番号です",IF($D164="","⚠ 取得の単位を選んでください",IF(AND($D164="時間",設定!$C$11="なし"),"⚠ 設定が「時間単位年休なし」になっています",IF(AND($D164="時間",OR($E164="",$E164&lt;=0)),"⚠ 時間数を入れてください",IF(AND($D164&lt;&gt;"時間",$E164&lt;&gt;""),"⚠ 時間数は「時間」のときだけ入れます","OK"))))))))</f>
        <v/>
      </c>
      <c r="J164" s="35" t="str">
        <f>IF($A164="","",IF(AND($B164=年休管理簿!$H$4,$A164&gt;=年休管理簿!$C$7,$A164&lt;年休管理簿!$C$8),COUNTIFS($B$5:$B164,年休管理簿!$H$4,$A$5:$A164,"&gt;="&amp;年休管理簿!$C$7,$A$5:$A164,"&lt;"&amp;年休管理簿!$C$8),""))</f>
        <v/>
      </c>
    </row>
    <row r="165" spans="1:10" ht="18.75" customHeight="1" x14ac:dyDescent="0.15">
      <c r="A165" s="31"/>
      <c r="B165" s="21"/>
      <c r="C165" s="34" t="str">
        <f>IF($B165="","",IFERROR(INDEX(従業員名簿!$C$5:$C$24,MATCH($B165,従業員名簿!$B$5:$B$24,0)),"－"))</f>
        <v/>
      </c>
      <c r="D165" s="21"/>
      <c r="E165" s="52"/>
      <c r="F165" s="37" t="str">
        <f>IF(OR($A165="",$B165=""),"",IF($D165="1日",1,IF($D165="半日",0.5,IF($D165="時間",IFERROR($E165/(INDEX(従業員名簿!$H$5:$H$24,MATCH($B165,従業員名簿!$B$5:$B$24,0))*24),0),0))))</f>
        <v/>
      </c>
      <c r="G165" s="37" t="str">
        <f t="shared" si="2"/>
        <v/>
      </c>
      <c r="H165" s="53"/>
      <c r="I165" s="34" t="str">
        <f>IF(AND($A165="",$B165="",$D165=""),"",IF($A165="","⚠ 取得日を入れてください",IF($B165="","⚠ 社員番号を入れてください",IF(COUNTIF(従業員名簿!$B$5:$B$24,$B165)=0,"⚠ 名簿にない社員番号です",IF($D165="","⚠ 取得の単位を選んでください",IF(AND($D165="時間",設定!$C$11="なし"),"⚠ 設定が「時間単位年休なし」になっています",IF(AND($D165="時間",OR($E165="",$E165&lt;=0)),"⚠ 時間数を入れてください",IF(AND($D165&lt;&gt;"時間",$E165&lt;&gt;""),"⚠ 時間数は「時間」のときだけ入れます","OK"))))))))</f>
        <v/>
      </c>
      <c r="J165" s="35" t="str">
        <f>IF($A165="","",IF(AND($B165=年休管理簿!$H$4,$A165&gt;=年休管理簿!$C$7,$A165&lt;年休管理簿!$C$8),COUNTIFS($B$5:$B165,年休管理簿!$H$4,$A$5:$A165,"&gt;="&amp;年休管理簿!$C$7,$A$5:$A165,"&lt;"&amp;年休管理簿!$C$8),""))</f>
        <v/>
      </c>
    </row>
    <row r="166" spans="1:10" ht="18.75" customHeight="1" x14ac:dyDescent="0.15">
      <c r="A166" s="31"/>
      <c r="B166" s="21"/>
      <c r="C166" s="34" t="str">
        <f>IF($B166="","",IFERROR(INDEX(従業員名簿!$C$5:$C$24,MATCH($B166,従業員名簿!$B$5:$B$24,0)),"－"))</f>
        <v/>
      </c>
      <c r="D166" s="21"/>
      <c r="E166" s="52"/>
      <c r="F166" s="37" t="str">
        <f>IF(OR($A166="",$B166=""),"",IF($D166="1日",1,IF($D166="半日",0.5,IF($D166="時間",IFERROR($E166/(INDEX(従業員名簿!$H$5:$H$24,MATCH($B166,従業員名簿!$B$5:$B$24,0))*24),0),0))))</f>
        <v/>
      </c>
      <c r="G166" s="37" t="str">
        <f t="shared" si="2"/>
        <v/>
      </c>
      <c r="H166" s="53"/>
      <c r="I166" s="34" t="str">
        <f>IF(AND($A166="",$B166="",$D166=""),"",IF($A166="","⚠ 取得日を入れてください",IF($B166="","⚠ 社員番号を入れてください",IF(COUNTIF(従業員名簿!$B$5:$B$24,$B166)=0,"⚠ 名簿にない社員番号です",IF($D166="","⚠ 取得の単位を選んでください",IF(AND($D166="時間",設定!$C$11="なし"),"⚠ 設定が「時間単位年休なし」になっています",IF(AND($D166="時間",OR($E166="",$E166&lt;=0)),"⚠ 時間数を入れてください",IF(AND($D166&lt;&gt;"時間",$E166&lt;&gt;""),"⚠ 時間数は「時間」のときだけ入れます","OK"))))))))</f>
        <v/>
      </c>
      <c r="J166" s="35" t="str">
        <f>IF($A166="","",IF(AND($B166=年休管理簿!$H$4,$A166&gt;=年休管理簿!$C$7,$A166&lt;年休管理簿!$C$8),COUNTIFS($B$5:$B166,年休管理簿!$H$4,$A$5:$A166,"&gt;="&amp;年休管理簿!$C$7,$A$5:$A166,"&lt;"&amp;年休管理簿!$C$8),""))</f>
        <v/>
      </c>
    </row>
    <row r="167" spans="1:10" ht="18.75" customHeight="1" x14ac:dyDescent="0.15">
      <c r="A167" s="31"/>
      <c r="B167" s="21"/>
      <c r="C167" s="34" t="str">
        <f>IF($B167="","",IFERROR(INDEX(従業員名簿!$C$5:$C$24,MATCH($B167,従業員名簿!$B$5:$B$24,0)),"－"))</f>
        <v/>
      </c>
      <c r="D167" s="21"/>
      <c r="E167" s="52"/>
      <c r="F167" s="37" t="str">
        <f>IF(OR($A167="",$B167=""),"",IF($D167="1日",1,IF($D167="半日",0.5,IF($D167="時間",IFERROR($E167/(INDEX(従業員名簿!$H$5:$H$24,MATCH($B167,従業員名簿!$B$5:$B$24,0))*24),0),0))))</f>
        <v/>
      </c>
      <c r="G167" s="37" t="str">
        <f t="shared" si="2"/>
        <v/>
      </c>
      <c r="H167" s="53"/>
      <c r="I167" s="34" t="str">
        <f>IF(AND($A167="",$B167="",$D167=""),"",IF($A167="","⚠ 取得日を入れてください",IF($B167="","⚠ 社員番号を入れてください",IF(COUNTIF(従業員名簿!$B$5:$B$24,$B167)=0,"⚠ 名簿にない社員番号です",IF($D167="","⚠ 取得の単位を選んでください",IF(AND($D167="時間",設定!$C$11="なし"),"⚠ 設定が「時間単位年休なし」になっています",IF(AND($D167="時間",OR($E167="",$E167&lt;=0)),"⚠ 時間数を入れてください",IF(AND($D167&lt;&gt;"時間",$E167&lt;&gt;""),"⚠ 時間数は「時間」のときだけ入れます","OK"))))))))</f>
        <v/>
      </c>
      <c r="J167" s="35" t="str">
        <f>IF($A167="","",IF(AND($B167=年休管理簿!$H$4,$A167&gt;=年休管理簿!$C$7,$A167&lt;年休管理簿!$C$8),COUNTIFS($B$5:$B167,年休管理簿!$H$4,$A$5:$A167,"&gt;="&amp;年休管理簿!$C$7,$A$5:$A167,"&lt;"&amp;年休管理簿!$C$8),""))</f>
        <v/>
      </c>
    </row>
    <row r="168" spans="1:10" ht="18.75" customHeight="1" x14ac:dyDescent="0.15">
      <c r="A168" s="31"/>
      <c r="B168" s="21"/>
      <c r="C168" s="34" t="str">
        <f>IF($B168="","",IFERROR(INDEX(従業員名簿!$C$5:$C$24,MATCH($B168,従業員名簿!$B$5:$B$24,0)),"－"))</f>
        <v/>
      </c>
      <c r="D168" s="21"/>
      <c r="E168" s="52"/>
      <c r="F168" s="37" t="str">
        <f>IF(OR($A168="",$B168=""),"",IF($D168="1日",1,IF($D168="半日",0.5,IF($D168="時間",IFERROR($E168/(INDEX(従業員名簿!$H$5:$H$24,MATCH($B168,従業員名簿!$B$5:$B$24,0))*24),0),0))))</f>
        <v/>
      </c>
      <c r="G168" s="37" t="str">
        <f t="shared" si="2"/>
        <v/>
      </c>
      <c r="H168" s="53"/>
      <c r="I168" s="34" t="str">
        <f>IF(AND($A168="",$B168="",$D168=""),"",IF($A168="","⚠ 取得日を入れてください",IF($B168="","⚠ 社員番号を入れてください",IF(COUNTIF(従業員名簿!$B$5:$B$24,$B168)=0,"⚠ 名簿にない社員番号です",IF($D168="","⚠ 取得の単位を選んでください",IF(AND($D168="時間",設定!$C$11="なし"),"⚠ 設定が「時間単位年休なし」になっています",IF(AND($D168="時間",OR($E168="",$E168&lt;=0)),"⚠ 時間数を入れてください",IF(AND($D168&lt;&gt;"時間",$E168&lt;&gt;""),"⚠ 時間数は「時間」のときだけ入れます","OK"))))))))</f>
        <v/>
      </c>
      <c r="J168" s="35" t="str">
        <f>IF($A168="","",IF(AND($B168=年休管理簿!$H$4,$A168&gt;=年休管理簿!$C$7,$A168&lt;年休管理簿!$C$8),COUNTIFS($B$5:$B168,年休管理簿!$H$4,$A$5:$A168,"&gt;="&amp;年休管理簿!$C$7,$A$5:$A168,"&lt;"&amp;年休管理簿!$C$8),""))</f>
        <v/>
      </c>
    </row>
    <row r="169" spans="1:10" ht="18.75" customHeight="1" x14ac:dyDescent="0.15">
      <c r="A169" s="31"/>
      <c r="B169" s="21"/>
      <c r="C169" s="34" t="str">
        <f>IF($B169="","",IFERROR(INDEX(従業員名簿!$C$5:$C$24,MATCH($B169,従業員名簿!$B$5:$B$24,0)),"－"))</f>
        <v/>
      </c>
      <c r="D169" s="21"/>
      <c r="E169" s="52"/>
      <c r="F169" s="37" t="str">
        <f>IF(OR($A169="",$B169=""),"",IF($D169="1日",1,IF($D169="半日",0.5,IF($D169="時間",IFERROR($E169/(INDEX(従業員名簿!$H$5:$H$24,MATCH($B169,従業員名簿!$B$5:$B$24,0))*24),0),0))))</f>
        <v/>
      </c>
      <c r="G169" s="37" t="str">
        <f t="shared" si="2"/>
        <v/>
      </c>
      <c r="H169" s="53"/>
      <c r="I169" s="34" t="str">
        <f>IF(AND($A169="",$B169="",$D169=""),"",IF($A169="","⚠ 取得日を入れてください",IF($B169="","⚠ 社員番号を入れてください",IF(COUNTIF(従業員名簿!$B$5:$B$24,$B169)=0,"⚠ 名簿にない社員番号です",IF($D169="","⚠ 取得の単位を選んでください",IF(AND($D169="時間",設定!$C$11="なし"),"⚠ 設定が「時間単位年休なし」になっています",IF(AND($D169="時間",OR($E169="",$E169&lt;=0)),"⚠ 時間数を入れてください",IF(AND($D169&lt;&gt;"時間",$E169&lt;&gt;""),"⚠ 時間数は「時間」のときだけ入れます","OK"))))))))</f>
        <v/>
      </c>
      <c r="J169" s="35" t="str">
        <f>IF($A169="","",IF(AND($B169=年休管理簿!$H$4,$A169&gt;=年休管理簿!$C$7,$A169&lt;年休管理簿!$C$8),COUNTIFS($B$5:$B169,年休管理簿!$H$4,$A$5:$A169,"&gt;="&amp;年休管理簿!$C$7,$A$5:$A169,"&lt;"&amp;年休管理簿!$C$8),""))</f>
        <v/>
      </c>
    </row>
    <row r="170" spans="1:10" ht="18.75" customHeight="1" x14ac:dyDescent="0.15">
      <c r="A170" s="31"/>
      <c r="B170" s="21"/>
      <c r="C170" s="34" t="str">
        <f>IF($B170="","",IFERROR(INDEX(従業員名簿!$C$5:$C$24,MATCH($B170,従業員名簿!$B$5:$B$24,0)),"－"))</f>
        <v/>
      </c>
      <c r="D170" s="21"/>
      <c r="E170" s="52"/>
      <c r="F170" s="37" t="str">
        <f>IF(OR($A170="",$B170=""),"",IF($D170="1日",1,IF($D170="半日",0.5,IF($D170="時間",IFERROR($E170/(INDEX(従業員名簿!$H$5:$H$24,MATCH($B170,従業員名簿!$B$5:$B$24,0))*24),0),0))))</f>
        <v/>
      </c>
      <c r="G170" s="37" t="str">
        <f t="shared" si="2"/>
        <v/>
      </c>
      <c r="H170" s="53"/>
      <c r="I170" s="34" t="str">
        <f>IF(AND($A170="",$B170="",$D170=""),"",IF($A170="","⚠ 取得日を入れてください",IF($B170="","⚠ 社員番号を入れてください",IF(COUNTIF(従業員名簿!$B$5:$B$24,$B170)=0,"⚠ 名簿にない社員番号です",IF($D170="","⚠ 取得の単位を選んでください",IF(AND($D170="時間",設定!$C$11="なし"),"⚠ 設定が「時間単位年休なし」になっています",IF(AND($D170="時間",OR($E170="",$E170&lt;=0)),"⚠ 時間数を入れてください",IF(AND($D170&lt;&gt;"時間",$E170&lt;&gt;""),"⚠ 時間数は「時間」のときだけ入れます","OK"))))))))</f>
        <v/>
      </c>
      <c r="J170" s="35" t="str">
        <f>IF($A170="","",IF(AND($B170=年休管理簿!$H$4,$A170&gt;=年休管理簿!$C$7,$A170&lt;年休管理簿!$C$8),COUNTIFS($B$5:$B170,年休管理簿!$H$4,$A$5:$A170,"&gt;="&amp;年休管理簿!$C$7,$A$5:$A170,"&lt;"&amp;年休管理簿!$C$8),""))</f>
        <v/>
      </c>
    </row>
    <row r="171" spans="1:10" ht="18.75" customHeight="1" x14ac:dyDescent="0.15">
      <c r="A171" s="31"/>
      <c r="B171" s="21"/>
      <c r="C171" s="34" t="str">
        <f>IF($B171="","",IFERROR(INDEX(従業員名簿!$C$5:$C$24,MATCH($B171,従業員名簿!$B$5:$B$24,0)),"－"))</f>
        <v/>
      </c>
      <c r="D171" s="21"/>
      <c r="E171" s="52"/>
      <c r="F171" s="37" t="str">
        <f>IF(OR($A171="",$B171=""),"",IF($D171="1日",1,IF($D171="半日",0.5,IF($D171="時間",IFERROR($E171/(INDEX(従業員名簿!$H$5:$H$24,MATCH($B171,従業員名簿!$B$5:$B$24,0))*24),0),0))))</f>
        <v/>
      </c>
      <c r="G171" s="37" t="str">
        <f t="shared" si="2"/>
        <v/>
      </c>
      <c r="H171" s="53"/>
      <c r="I171" s="34" t="str">
        <f>IF(AND($A171="",$B171="",$D171=""),"",IF($A171="","⚠ 取得日を入れてください",IF($B171="","⚠ 社員番号を入れてください",IF(COUNTIF(従業員名簿!$B$5:$B$24,$B171)=0,"⚠ 名簿にない社員番号です",IF($D171="","⚠ 取得の単位を選んでください",IF(AND($D171="時間",設定!$C$11="なし"),"⚠ 設定が「時間単位年休なし」になっています",IF(AND($D171="時間",OR($E171="",$E171&lt;=0)),"⚠ 時間数を入れてください",IF(AND($D171&lt;&gt;"時間",$E171&lt;&gt;""),"⚠ 時間数は「時間」のときだけ入れます","OK"))))))))</f>
        <v/>
      </c>
      <c r="J171" s="35" t="str">
        <f>IF($A171="","",IF(AND($B171=年休管理簿!$H$4,$A171&gt;=年休管理簿!$C$7,$A171&lt;年休管理簿!$C$8),COUNTIFS($B$5:$B171,年休管理簿!$H$4,$A$5:$A171,"&gt;="&amp;年休管理簿!$C$7,$A$5:$A171,"&lt;"&amp;年休管理簿!$C$8),""))</f>
        <v/>
      </c>
    </row>
    <row r="172" spans="1:10" ht="18.75" customHeight="1" x14ac:dyDescent="0.15">
      <c r="A172" s="31"/>
      <c r="B172" s="21"/>
      <c r="C172" s="34" t="str">
        <f>IF($B172="","",IFERROR(INDEX(従業員名簿!$C$5:$C$24,MATCH($B172,従業員名簿!$B$5:$B$24,0)),"－"))</f>
        <v/>
      </c>
      <c r="D172" s="21"/>
      <c r="E172" s="52"/>
      <c r="F172" s="37" t="str">
        <f>IF(OR($A172="",$B172=""),"",IF($D172="1日",1,IF($D172="半日",0.5,IF($D172="時間",IFERROR($E172/(INDEX(従業員名簿!$H$5:$H$24,MATCH($B172,従業員名簿!$B$5:$B$24,0))*24),0),0))))</f>
        <v/>
      </c>
      <c r="G172" s="37" t="str">
        <f t="shared" si="2"/>
        <v/>
      </c>
      <c r="H172" s="53"/>
      <c r="I172" s="34" t="str">
        <f>IF(AND($A172="",$B172="",$D172=""),"",IF($A172="","⚠ 取得日を入れてください",IF($B172="","⚠ 社員番号を入れてください",IF(COUNTIF(従業員名簿!$B$5:$B$24,$B172)=0,"⚠ 名簿にない社員番号です",IF($D172="","⚠ 取得の単位を選んでください",IF(AND($D172="時間",設定!$C$11="なし"),"⚠ 設定が「時間単位年休なし」になっています",IF(AND($D172="時間",OR($E172="",$E172&lt;=0)),"⚠ 時間数を入れてください",IF(AND($D172&lt;&gt;"時間",$E172&lt;&gt;""),"⚠ 時間数は「時間」のときだけ入れます","OK"))))))))</f>
        <v/>
      </c>
      <c r="J172" s="35" t="str">
        <f>IF($A172="","",IF(AND($B172=年休管理簿!$H$4,$A172&gt;=年休管理簿!$C$7,$A172&lt;年休管理簿!$C$8),COUNTIFS($B$5:$B172,年休管理簿!$H$4,$A$5:$A172,"&gt;="&amp;年休管理簿!$C$7,$A$5:$A172,"&lt;"&amp;年休管理簿!$C$8),""))</f>
        <v/>
      </c>
    </row>
    <row r="173" spans="1:10" ht="18.75" customHeight="1" x14ac:dyDescent="0.15">
      <c r="A173" s="31"/>
      <c r="B173" s="21"/>
      <c r="C173" s="34" t="str">
        <f>IF($B173="","",IFERROR(INDEX(従業員名簿!$C$5:$C$24,MATCH($B173,従業員名簿!$B$5:$B$24,0)),"－"))</f>
        <v/>
      </c>
      <c r="D173" s="21"/>
      <c r="E173" s="52"/>
      <c r="F173" s="37" t="str">
        <f>IF(OR($A173="",$B173=""),"",IF($D173="1日",1,IF($D173="半日",0.5,IF($D173="時間",IFERROR($E173/(INDEX(従業員名簿!$H$5:$H$24,MATCH($B173,従業員名簿!$B$5:$B$24,0))*24),0),0))))</f>
        <v/>
      </c>
      <c r="G173" s="37" t="str">
        <f t="shared" si="2"/>
        <v/>
      </c>
      <c r="H173" s="53"/>
      <c r="I173" s="34" t="str">
        <f>IF(AND($A173="",$B173="",$D173=""),"",IF($A173="","⚠ 取得日を入れてください",IF($B173="","⚠ 社員番号を入れてください",IF(COUNTIF(従業員名簿!$B$5:$B$24,$B173)=0,"⚠ 名簿にない社員番号です",IF($D173="","⚠ 取得の単位を選んでください",IF(AND($D173="時間",設定!$C$11="なし"),"⚠ 設定が「時間単位年休なし」になっています",IF(AND($D173="時間",OR($E173="",$E173&lt;=0)),"⚠ 時間数を入れてください",IF(AND($D173&lt;&gt;"時間",$E173&lt;&gt;""),"⚠ 時間数は「時間」のときだけ入れます","OK"))))))))</f>
        <v/>
      </c>
      <c r="J173" s="35" t="str">
        <f>IF($A173="","",IF(AND($B173=年休管理簿!$H$4,$A173&gt;=年休管理簿!$C$7,$A173&lt;年休管理簿!$C$8),COUNTIFS($B$5:$B173,年休管理簿!$H$4,$A$5:$A173,"&gt;="&amp;年休管理簿!$C$7,$A$5:$A173,"&lt;"&amp;年休管理簿!$C$8),""))</f>
        <v/>
      </c>
    </row>
    <row r="174" spans="1:10" ht="18.75" customHeight="1" x14ac:dyDescent="0.15">
      <c r="A174" s="31"/>
      <c r="B174" s="21"/>
      <c r="C174" s="34" t="str">
        <f>IF($B174="","",IFERROR(INDEX(従業員名簿!$C$5:$C$24,MATCH($B174,従業員名簿!$B$5:$B$24,0)),"－"))</f>
        <v/>
      </c>
      <c r="D174" s="21"/>
      <c r="E174" s="52"/>
      <c r="F174" s="37" t="str">
        <f>IF(OR($A174="",$B174=""),"",IF($D174="1日",1,IF($D174="半日",0.5,IF($D174="時間",IFERROR($E174/(INDEX(従業員名簿!$H$5:$H$24,MATCH($B174,従業員名簿!$B$5:$B$24,0))*24),0),0))))</f>
        <v/>
      </c>
      <c r="G174" s="37" t="str">
        <f t="shared" si="2"/>
        <v/>
      </c>
      <c r="H174" s="53"/>
      <c r="I174" s="34" t="str">
        <f>IF(AND($A174="",$B174="",$D174=""),"",IF($A174="","⚠ 取得日を入れてください",IF($B174="","⚠ 社員番号を入れてください",IF(COUNTIF(従業員名簿!$B$5:$B$24,$B174)=0,"⚠ 名簿にない社員番号です",IF($D174="","⚠ 取得の単位を選んでください",IF(AND($D174="時間",設定!$C$11="なし"),"⚠ 設定が「時間単位年休なし」になっています",IF(AND($D174="時間",OR($E174="",$E174&lt;=0)),"⚠ 時間数を入れてください",IF(AND($D174&lt;&gt;"時間",$E174&lt;&gt;""),"⚠ 時間数は「時間」のときだけ入れます","OK"))))))))</f>
        <v/>
      </c>
      <c r="J174" s="35" t="str">
        <f>IF($A174="","",IF(AND($B174=年休管理簿!$H$4,$A174&gt;=年休管理簿!$C$7,$A174&lt;年休管理簿!$C$8),COUNTIFS($B$5:$B174,年休管理簿!$H$4,$A$5:$A174,"&gt;="&amp;年休管理簿!$C$7,$A$5:$A174,"&lt;"&amp;年休管理簿!$C$8),""))</f>
        <v/>
      </c>
    </row>
    <row r="175" spans="1:10" ht="18.75" customHeight="1" x14ac:dyDescent="0.15">
      <c r="A175" s="31"/>
      <c r="B175" s="21"/>
      <c r="C175" s="34" t="str">
        <f>IF($B175="","",IFERROR(INDEX(従業員名簿!$C$5:$C$24,MATCH($B175,従業員名簿!$B$5:$B$24,0)),"－"))</f>
        <v/>
      </c>
      <c r="D175" s="21"/>
      <c r="E175" s="52"/>
      <c r="F175" s="37" t="str">
        <f>IF(OR($A175="",$B175=""),"",IF($D175="1日",1,IF($D175="半日",0.5,IF($D175="時間",IFERROR($E175/(INDEX(従業員名簿!$H$5:$H$24,MATCH($B175,従業員名簿!$B$5:$B$24,0))*24),0),0))))</f>
        <v/>
      </c>
      <c r="G175" s="37" t="str">
        <f t="shared" si="2"/>
        <v/>
      </c>
      <c r="H175" s="53"/>
      <c r="I175" s="34" t="str">
        <f>IF(AND($A175="",$B175="",$D175=""),"",IF($A175="","⚠ 取得日を入れてください",IF($B175="","⚠ 社員番号を入れてください",IF(COUNTIF(従業員名簿!$B$5:$B$24,$B175)=0,"⚠ 名簿にない社員番号です",IF($D175="","⚠ 取得の単位を選んでください",IF(AND($D175="時間",設定!$C$11="なし"),"⚠ 設定が「時間単位年休なし」になっています",IF(AND($D175="時間",OR($E175="",$E175&lt;=0)),"⚠ 時間数を入れてください",IF(AND($D175&lt;&gt;"時間",$E175&lt;&gt;""),"⚠ 時間数は「時間」のときだけ入れます","OK"))))))))</f>
        <v/>
      </c>
      <c r="J175" s="35" t="str">
        <f>IF($A175="","",IF(AND($B175=年休管理簿!$H$4,$A175&gt;=年休管理簿!$C$7,$A175&lt;年休管理簿!$C$8),COUNTIFS($B$5:$B175,年休管理簿!$H$4,$A$5:$A175,"&gt;="&amp;年休管理簿!$C$7,$A$5:$A175,"&lt;"&amp;年休管理簿!$C$8),""))</f>
        <v/>
      </c>
    </row>
    <row r="176" spans="1:10" ht="18.75" customHeight="1" x14ac:dyDescent="0.15">
      <c r="A176" s="31"/>
      <c r="B176" s="21"/>
      <c r="C176" s="34" t="str">
        <f>IF($B176="","",IFERROR(INDEX(従業員名簿!$C$5:$C$24,MATCH($B176,従業員名簿!$B$5:$B$24,0)),"－"))</f>
        <v/>
      </c>
      <c r="D176" s="21"/>
      <c r="E176" s="52"/>
      <c r="F176" s="37" t="str">
        <f>IF(OR($A176="",$B176=""),"",IF($D176="1日",1,IF($D176="半日",0.5,IF($D176="時間",IFERROR($E176/(INDEX(従業員名簿!$H$5:$H$24,MATCH($B176,従業員名簿!$B$5:$B$24,0))*24),0),0))))</f>
        <v/>
      </c>
      <c r="G176" s="37" t="str">
        <f t="shared" si="2"/>
        <v/>
      </c>
      <c r="H176" s="53"/>
      <c r="I176" s="34" t="str">
        <f>IF(AND($A176="",$B176="",$D176=""),"",IF($A176="","⚠ 取得日を入れてください",IF($B176="","⚠ 社員番号を入れてください",IF(COUNTIF(従業員名簿!$B$5:$B$24,$B176)=0,"⚠ 名簿にない社員番号です",IF($D176="","⚠ 取得の単位を選んでください",IF(AND($D176="時間",設定!$C$11="なし"),"⚠ 設定が「時間単位年休なし」になっています",IF(AND($D176="時間",OR($E176="",$E176&lt;=0)),"⚠ 時間数を入れてください",IF(AND($D176&lt;&gt;"時間",$E176&lt;&gt;""),"⚠ 時間数は「時間」のときだけ入れます","OK"))))))))</f>
        <v/>
      </c>
      <c r="J176" s="35" t="str">
        <f>IF($A176="","",IF(AND($B176=年休管理簿!$H$4,$A176&gt;=年休管理簿!$C$7,$A176&lt;年休管理簿!$C$8),COUNTIFS($B$5:$B176,年休管理簿!$H$4,$A$5:$A176,"&gt;="&amp;年休管理簿!$C$7,$A$5:$A176,"&lt;"&amp;年休管理簿!$C$8),""))</f>
        <v/>
      </c>
    </row>
    <row r="177" spans="1:10" ht="18.75" customHeight="1" x14ac:dyDescent="0.15">
      <c r="A177" s="31"/>
      <c r="B177" s="21"/>
      <c r="C177" s="34" t="str">
        <f>IF($B177="","",IFERROR(INDEX(従業員名簿!$C$5:$C$24,MATCH($B177,従業員名簿!$B$5:$B$24,0)),"－"))</f>
        <v/>
      </c>
      <c r="D177" s="21"/>
      <c r="E177" s="52"/>
      <c r="F177" s="37" t="str">
        <f>IF(OR($A177="",$B177=""),"",IF($D177="1日",1,IF($D177="半日",0.5,IF($D177="時間",IFERROR($E177/(INDEX(従業員名簿!$H$5:$H$24,MATCH($B177,従業員名簿!$B$5:$B$24,0))*24),0),0))))</f>
        <v/>
      </c>
      <c r="G177" s="37" t="str">
        <f t="shared" si="2"/>
        <v/>
      </c>
      <c r="H177" s="53"/>
      <c r="I177" s="34" t="str">
        <f>IF(AND($A177="",$B177="",$D177=""),"",IF($A177="","⚠ 取得日を入れてください",IF($B177="","⚠ 社員番号を入れてください",IF(COUNTIF(従業員名簿!$B$5:$B$24,$B177)=0,"⚠ 名簿にない社員番号です",IF($D177="","⚠ 取得の単位を選んでください",IF(AND($D177="時間",設定!$C$11="なし"),"⚠ 設定が「時間単位年休なし」になっています",IF(AND($D177="時間",OR($E177="",$E177&lt;=0)),"⚠ 時間数を入れてください",IF(AND($D177&lt;&gt;"時間",$E177&lt;&gt;""),"⚠ 時間数は「時間」のときだけ入れます","OK"))))))))</f>
        <v/>
      </c>
      <c r="J177" s="35" t="str">
        <f>IF($A177="","",IF(AND($B177=年休管理簿!$H$4,$A177&gt;=年休管理簿!$C$7,$A177&lt;年休管理簿!$C$8),COUNTIFS($B$5:$B177,年休管理簿!$H$4,$A$5:$A177,"&gt;="&amp;年休管理簿!$C$7,$A$5:$A177,"&lt;"&amp;年休管理簿!$C$8),""))</f>
        <v/>
      </c>
    </row>
    <row r="178" spans="1:10" ht="18.75" customHeight="1" x14ac:dyDescent="0.15">
      <c r="A178" s="31"/>
      <c r="B178" s="21"/>
      <c r="C178" s="34" t="str">
        <f>IF($B178="","",IFERROR(INDEX(従業員名簿!$C$5:$C$24,MATCH($B178,従業員名簿!$B$5:$B$24,0)),"－"))</f>
        <v/>
      </c>
      <c r="D178" s="21"/>
      <c r="E178" s="52"/>
      <c r="F178" s="37" t="str">
        <f>IF(OR($A178="",$B178=""),"",IF($D178="1日",1,IF($D178="半日",0.5,IF($D178="時間",IFERROR($E178/(INDEX(従業員名簿!$H$5:$H$24,MATCH($B178,従業員名簿!$B$5:$B$24,0))*24),0),0))))</f>
        <v/>
      </c>
      <c r="G178" s="37" t="str">
        <f t="shared" si="2"/>
        <v/>
      </c>
      <c r="H178" s="53"/>
      <c r="I178" s="34" t="str">
        <f>IF(AND($A178="",$B178="",$D178=""),"",IF($A178="","⚠ 取得日を入れてください",IF($B178="","⚠ 社員番号を入れてください",IF(COUNTIF(従業員名簿!$B$5:$B$24,$B178)=0,"⚠ 名簿にない社員番号です",IF($D178="","⚠ 取得の単位を選んでください",IF(AND($D178="時間",設定!$C$11="なし"),"⚠ 設定が「時間単位年休なし」になっています",IF(AND($D178="時間",OR($E178="",$E178&lt;=0)),"⚠ 時間数を入れてください",IF(AND($D178&lt;&gt;"時間",$E178&lt;&gt;""),"⚠ 時間数は「時間」のときだけ入れます","OK"))))))))</f>
        <v/>
      </c>
      <c r="J178" s="35" t="str">
        <f>IF($A178="","",IF(AND($B178=年休管理簿!$H$4,$A178&gt;=年休管理簿!$C$7,$A178&lt;年休管理簿!$C$8),COUNTIFS($B$5:$B178,年休管理簿!$H$4,$A$5:$A178,"&gt;="&amp;年休管理簿!$C$7,$A$5:$A178,"&lt;"&amp;年休管理簿!$C$8),""))</f>
        <v/>
      </c>
    </row>
    <row r="179" spans="1:10" ht="18.75" customHeight="1" x14ac:dyDescent="0.15">
      <c r="A179" s="31"/>
      <c r="B179" s="21"/>
      <c r="C179" s="34" t="str">
        <f>IF($B179="","",IFERROR(INDEX(従業員名簿!$C$5:$C$24,MATCH($B179,従業員名簿!$B$5:$B$24,0)),"－"))</f>
        <v/>
      </c>
      <c r="D179" s="21"/>
      <c r="E179" s="52"/>
      <c r="F179" s="37" t="str">
        <f>IF(OR($A179="",$B179=""),"",IF($D179="1日",1,IF($D179="半日",0.5,IF($D179="時間",IFERROR($E179/(INDEX(従業員名簿!$H$5:$H$24,MATCH($B179,従業員名簿!$B$5:$B$24,0))*24),0),0))))</f>
        <v/>
      </c>
      <c r="G179" s="37" t="str">
        <f t="shared" si="2"/>
        <v/>
      </c>
      <c r="H179" s="53"/>
      <c r="I179" s="34" t="str">
        <f>IF(AND($A179="",$B179="",$D179=""),"",IF($A179="","⚠ 取得日を入れてください",IF($B179="","⚠ 社員番号を入れてください",IF(COUNTIF(従業員名簿!$B$5:$B$24,$B179)=0,"⚠ 名簿にない社員番号です",IF($D179="","⚠ 取得の単位を選んでください",IF(AND($D179="時間",設定!$C$11="なし"),"⚠ 設定が「時間単位年休なし」になっています",IF(AND($D179="時間",OR($E179="",$E179&lt;=0)),"⚠ 時間数を入れてください",IF(AND($D179&lt;&gt;"時間",$E179&lt;&gt;""),"⚠ 時間数は「時間」のときだけ入れます","OK"))))))))</f>
        <v/>
      </c>
      <c r="J179" s="35" t="str">
        <f>IF($A179="","",IF(AND($B179=年休管理簿!$H$4,$A179&gt;=年休管理簿!$C$7,$A179&lt;年休管理簿!$C$8),COUNTIFS($B$5:$B179,年休管理簿!$H$4,$A$5:$A179,"&gt;="&amp;年休管理簿!$C$7,$A$5:$A179,"&lt;"&amp;年休管理簿!$C$8),""))</f>
        <v/>
      </c>
    </row>
    <row r="180" spans="1:10" ht="18.75" customHeight="1" x14ac:dyDescent="0.15">
      <c r="A180" s="31"/>
      <c r="B180" s="21"/>
      <c r="C180" s="34" t="str">
        <f>IF($B180="","",IFERROR(INDEX(従業員名簿!$C$5:$C$24,MATCH($B180,従業員名簿!$B$5:$B$24,0)),"－"))</f>
        <v/>
      </c>
      <c r="D180" s="21"/>
      <c r="E180" s="52"/>
      <c r="F180" s="37" t="str">
        <f>IF(OR($A180="",$B180=""),"",IF($D180="1日",1,IF($D180="半日",0.5,IF($D180="時間",IFERROR($E180/(INDEX(従業員名簿!$H$5:$H$24,MATCH($B180,従業員名簿!$B$5:$B$24,0))*24),0),0))))</f>
        <v/>
      </c>
      <c r="G180" s="37" t="str">
        <f t="shared" si="2"/>
        <v/>
      </c>
      <c r="H180" s="53"/>
      <c r="I180" s="34" t="str">
        <f>IF(AND($A180="",$B180="",$D180=""),"",IF($A180="","⚠ 取得日を入れてください",IF($B180="","⚠ 社員番号を入れてください",IF(COUNTIF(従業員名簿!$B$5:$B$24,$B180)=0,"⚠ 名簿にない社員番号です",IF($D180="","⚠ 取得の単位を選んでください",IF(AND($D180="時間",設定!$C$11="なし"),"⚠ 設定が「時間単位年休なし」になっています",IF(AND($D180="時間",OR($E180="",$E180&lt;=0)),"⚠ 時間数を入れてください",IF(AND($D180&lt;&gt;"時間",$E180&lt;&gt;""),"⚠ 時間数は「時間」のときだけ入れます","OK"))))))))</f>
        <v/>
      </c>
      <c r="J180" s="35" t="str">
        <f>IF($A180="","",IF(AND($B180=年休管理簿!$H$4,$A180&gt;=年休管理簿!$C$7,$A180&lt;年休管理簿!$C$8),COUNTIFS($B$5:$B180,年休管理簿!$H$4,$A$5:$A180,"&gt;="&amp;年休管理簿!$C$7,$A$5:$A180,"&lt;"&amp;年休管理簿!$C$8),""))</f>
        <v/>
      </c>
    </row>
    <row r="181" spans="1:10" ht="18.75" customHeight="1" x14ac:dyDescent="0.15">
      <c r="A181" s="31"/>
      <c r="B181" s="21"/>
      <c r="C181" s="34" t="str">
        <f>IF($B181="","",IFERROR(INDEX(従業員名簿!$C$5:$C$24,MATCH($B181,従業員名簿!$B$5:$B$24,0)),"－"))</f>
        <v/>
      </c>
      <c r="D181" s="21"/>
      <c r="E181" s="52"/>
      <c r="F181" s="37" t="str">
        <f>IF(OR($A181="",$B181=""),"",IF($D181="1日",1,IF($D181="半日",0.5,IF($D181="時間",IFERROR($E181/(INDEX(従業員名簿!$H$5:$H$24,MATCH($B181,従業員名簿!$B$5:$B$24,0))*24),0),0))))</f>
        <v/>
      </c>
      <c r="G181" s="37" t="str">
        <f t="shared" si="2"/>
        <v/>
      </c>
      <c r="H181" s="53"/>
      <c r="I181" s="34" t="str">
        <f>IF(AND($A181="",$B181="",$D181=""),"",IF($A181="","⚠ 取得日を入れてください",IF($B181="","⚠ 社員番号を入れてください",IF(COUNTIF(従業員名簿!$B$5:$B$24,$B181)=0,"⚠ 名簿にない社員番号です",IF($D181="","⚠ 取得の単位を選んでください",IF(AND($D181="時間",設定!$C$11="なし"),"⚠ 設定が「時間単位年休なし」になっています",IF(AND($D181="時間",OR($E181="",$E181&lt;=0)),"⚠ 時間数を入れてください",IF(AND($D181&lt;&gt;"時間",$E181&lt;&gt;""),"⚠ 時間数は「時間」のときだけ入れます","OK"))))))))</f>
        <v/>
      </c>
      <c r="J181" s="35" t="str">
        <f>IF($A181="","",IF(AND($B181=年休管理簿!$H$4,$A181&gt;=年休管理簿!$C$7,$A181&lt;年休管理簿!$C$8),COUNTIFS($B$5:$B181,年休管理簿!$H$4,$A$5:$A181,"&gt;="&amp;年休管理簿!$C$7,$A$5:$A181,"&lt;"&amp;年休管理簿!$C$8),""))</f>
        <v/>
      </c>
    </row>
    <row r="182" spans="1:10" ht="18.75" customHeight="1" x14ac:dyDescent="0.15">
      <c r="A182" s="31"/>
      <c r="B182" s="21"/>
      <c r="C182" s="34" t="str">
        <f>IF($B182="","",IFERROR(INDEX(従業員名簿!$C$5:$C$24,MATCH($B182,従業員名簿!$B$5:$B$24,0)),"－"))</f>
        <v/>
      </c>
      <c r="D182" s="21"/>
      <c r="E182" s="52"/>
      <c r="F182" s="37" t="str">
        <f>IF(OR($A182="",$B182=""),"",IF($D182="1日",1,IF($D182="半日",0.5,IF($D182="時間",IFERROR($E182/(INDEX(従業員名簿!$H$5:$H$24,MATCH($B182,従業員名簿!$B$5:$B$24,0))*24),0),0))))</f>
        <v/>
      </c>
      <c r="G182" s="37" t="str">
        <f t="shared" si="2"/>
        <v/>
      </c>
      <c r="H182" s="53"/>
      <c r="I182" s="34" t="str">
        <f>IF(AND($A182="",$B182="",$D182=""),"",IF($A182="","⚠ 取得日を入れてください",IF($B182="","⚠ 社員番号を入れてください",IF(COUNTIF(従業員名簿!$B$5:$B$24,$B182)=0,"⚠ 名簿にない社員番号です",IF($D182="","⚠ 取得の単位を選んでください",IF(AND($D182="時間",設定!$C$11="なし"),"⚠ 設定が「時間単位年休なし」になっています",IF(AND($D182="時間",OR($E182="",$E182&lt;=0)),"⚠ 時間数を入れてください",IF(AND($D182&lt;&gt;"時間",$E182&lt;&gt;""),"⚠ 時間数は「時間」のときだけ入れます","OK"))))))))</f>
        <v/>
      </c>
      <c r="J182" s="35" t="str">
        <f>IF($A182="","",IF(AND($B182=年休管理簿!$H$4,$A182&gt;=年休管理簿!$C$7,$A182&lt;年休管理簿!$C$8),COUNTIFS($B$5:$B182,年休管理簿!$H$4,$A$5:$A182,"&gt;="&amp;年休管理簿!$C$7,$A$5:$A182,"&lt;"&amp;年休管理簿!$C$8),""))</f>
        <v/>
      </c>
    </row>
    <row r="183" spans="1:10" ht="18.75" customHeight="1" x14ac:dyDescent="0.15">
      <c r="A183" s="31"/>
      <c r="B183" s="21"/>
      <c r="C183" s="34" t="str">
        <f>IF($B183="","",IFERROR(INDEX(従業員名簿!$C$5:$C$24,MATCH($B183,従業員名簿!$B$5:$B$24,0)),"－"))</f>
        <v/>
      </c>
      <c r="D183" s="21"/>
      <c r="E183" s="52"/>
      <c r="F183" s="37" t="str">
        <f>IF(OR($A183="",$B183=""),"",IF($D183="1日",1,IF($D183="半日",0.5,IF($D183="時間",IFERROR($E183/(INDEX(従業員名簿!$H$5:$H$24,MATCH($B183,従業員名簿!$B$5:$B$24,0))*24),0),0))))</f>
        <v/>
      </c>
      <c r="G183" s="37" t="str">
        <f t="shared" si="2"/>
        <v/>
      </c>
      <c r="H183" s="53"/>
      <c r="I183" s="34" t="str">
        <f>IF(AND($A183="",$B183="",$D183=""),"",IF($A183="","⚠ 取得日を入れてください",IF($B183="","⚠ 社員番号を入れてください",IF(COUNTIF(従業員名簿!$B$5:$B$24,$B183)=0,"⚠ 名簿にない社員番号です",IF($D183="","⚠ 取得の単位を選んでください",IF(AND($D183="時間",設定!$C$11="なし"),"⚠ 設定が「時間単位年休なし」になっています",IF(AND($D183="時間",OR($E183="",$E183&lt;=0)),"⚠ 時間数を入れてください",IF(AND($D183&lt;&gt;"時間",$E183&lt;&gt;""),"⚠ 時間数は「時間」のときだけ入れます","OK"))))))))</f>
        <v/>
      </c>
      <c r="J183" s="35" t="str">
        <f>IF($A183="","",IF(AND($B183=年休管理簿!$H$4,$A183&gt;=年休管理簿!$C$7,$A183&lt;年休管理簿!$C$8),COUNTIFS($B$5:$B183,年休管理簿!$H$4,$A$5:$A183,"&gt;="&amp;年休管理簿!$C$7,$A$5:$A183,"&lt;"&amp;年休管理簿!$C$8),""))</f>
        <v/>
      </c>
    </row>
    <row r="184" spans="1:10" ht="18.75" customHeight="1" x14ac:dyDescent="0.15">
      <c r="A184" s="31"/>
      <c r="B184" s="21"/>
      <c r="C184" s="34" t="str">
        <f>IF($B184="","",IFERROR(INDEX(従業員名簿!$C$5:$C$24,MATCH($B184,従業員名簿!$B$5:$B$24,0)),"－"))</f>
        <v/>
      </c>
      <c r="D184" s="21"/>
      <c r="E184" s="52"/>
      <c r="F184" s="37" t="str">
        <f>IF(OR($A184="",$B184=""),"",IF($D184="1日",1,IF($D184="半日",0.5,IF($D184="時間",IFERROR($E184/(INDEX(従業員名簿!$H$5:$H$24,MATCH($B184,従業員名簿!$B$5:$B$24,0))*24),0),0))))</f>
        <v/>
      </c>
      <c r="G184" s="37" t="str">
        <f t="shared" si="2"/>
        <v/>
      </c>
      <c r="H184" s="53"/>
      <c r="I184" s="34" t="str">
        <f>IF(AND($A184="",$B184="",$D184=""),"",IF($A184="","⚠ 取得日を入れてください",IF($B184="","⚠ 社員番号を入れてください",IF(COUNTIF(従業員名簿!$B$5:$B$24,$B184)=0,"⚠ 名簿にない社員番号です",IF($D184="","⚠ 取得の単位を選んでください",IF(AND($D184="時間",設定!$C$11="なし"),"⚠ 設定が「時間単位年休なし」になっています",IF(AND($D184="時間",OR($E184="",$E184&lt;=0)),"⚠ 時間数を入れてください",IF(AND($D184&lt;&gt;"時間",$E184&lt;&gt;""),"⚠ 時間数は「時間」のときだけ入れます","OK"))))))))</f>
        <v/>
      </c>
      <c r="J184" s="35" t="str">
        <f>IF($A184="","",IF(AND($B184=年休管理簿!$H$4,$A184&gt;=年休管理簿!$C$7,$A184&lt;年休管理簿!$C$8),COUNTIFS($B$5:$B184,年休管理簿!$H$4,$A$5:$A184,"&gt;="&amp;年休管理簿!$C$7,$A$5:$A184,"&lt;"&amp;年休管理簿!$C$8),""))</f>
        <v/>
      </c>
    </row>
    <row r="185" spans="1:10" ht="18.75" customHeight="1" x14ac:dyDescent="0.15">
      <c r="A185" s="31"/>
      <c r="B185" s="21"/>
      <c r="C185" s="34" t="str">
        <f>IF($B185="","",IFERROR(INDEX(従業員名簿!$C$5:$C$24,MATCH($B185,従業員名簿!$B$5:$B$24,0)),"－"))</f>
        <v/>
      </c>
      <c r="D185" s="21"/>
      <c r="E185" s="52"/>
      <c r="F185" s="37" t="str">
        <f>IF(OR($A185="",$B185=""),"",IF($D185="1日",1,IF($D185="半日",0.5,IF($D185="時間",IFERROR($E185/(INDEX(従業員名簿!$H$5:$H$24,MATCH($B185,従業員名簿!$B$5:$B$24,0))*24),0),0))))</f>
        <v/>
      </c>
      <c r="G185" s="37" t="str">
        <f t="shared" si="2"/>
        <v/>
      </c>
      <c r="H185" s="53"/>
      <c r="I185" s="34" t="str">
        <f>IF(AND($A185="",$B185="",$D185=""),"",IF($A185="","⚠ 取得日を入れてください",IF($B185="","⚠ 社員番号を入れてください",IF(COUNTIF(従業員名簿!$B$5:$B$24,$B185)=0,"⚠ 名簿にない社員番号です",IF($D185="","⚠ 取得の単位を選んでください",IF(AND($D185="時間",設定!$C$11="なし"),"⚠ 設定が「時間単位年休なし」になっています",IF(AND($D185="時間",OR($E185="",$E185&lt;=0)),"⚠ 時間数を入れてください",IF(AND($D185&lt;&gt;"時間",$E185&lt;&gt;""),"⚠ 時間数は「時間」のときだけ入れます","OK"))))))))</f>
        <v/>
      </c>
      <c r="J185" s="35" t="str">
        <f>IF($A185="","",IF(AND($B185=年休管理簿!$H$4,$A185&gt;=年休管理簿!$C$7,$A185&lt;年休管理簿!$C$8),COUNTIFS($B$5:$B185,年休管理簿!$H$4,$A$5:$A185,"&gt;="&amp;年休管理簿!$C$7,$A$5:$A185,"&lt;"&amp;年休管理簿!$C$8),""))</f>
        <v/>
      </c>
    </row>
    <row r="186" spans="1:10" ht="18.75" customHeight="1" x14ac:dyDescent="0.15">
      <c r="A186" s="31"/>
      <c r="B186" s="21"/>
      <c r="C186" s="34" t="str">
        <f>IF($B186="","",IFERROR(INDEX(従業員名簿!$C$5:$C$24,MATCH($B186,従業員名簿!$B$5:$B$24,0)),"－"))</f>
        <v/>
      </c>
      <c r="D186" s="21"/>
      <c r="E186" s="52"/>
      <c r="F186" s="37" t="str">
        <f>IF(OR($A186="",$B186=""),"",IF($D186="1日",1,IF($D186="半日",0.5,IF($D186="時間",IFERROR($E186/(INDEX(従業員名簿!$H$5:$H$24,MATCH($B186,従業員名簿!$B$5:$B$24,0))*24),0),0))))</f>
        <v/>
      </c>
      <c r="G186" s="37" t="str">
        <f t="shared" si="2"/>
        <v/>
      </c>
      <c r="H186" s="53"/>
      <c r="I186" s="34" t="str">
        <f>IF(AND($A186="",$B186="",$D186=""),"",IF($A186="","⚠ 取得日を入れてください",IF($B186="","⚠ 社員番号を入れてください",IF(COUNTIF(従業員名簿!$B$5:$B$24,$B186)=0,"⚠ 名簿にない社員番号です",IF($D186="","⚠ 取得の単位を選んでください",IF(AND($D186="時間",設定!$C$11="なし"),"⚠ 設定が「時間単位年休なし」になっています",IF(AND($D186="時間",OR($E186="",$E186&lt;=0)),"⚠ 時間数を入れてください",IF(AND($D186&lt;&gt;"時間",$E186&lt;&gt;""),"⚠ 時間数は「時間」のときだけ入れます","OK"))))))))</f>
        <v/>
      </c>
      <c r="J186" s="35" t="str">
        <f>IF($A186="","",IF(AND($B186=年休管理簿!$H$4,$A186&gt;=年休管理簿!$C$7,$A186&lt;年休管理簿!$C$8),COUNTIFS($B$5:$B186,年休管理簿!$H$4,$A$5:$A186,"&gt;="&amp;年休管理簿!$C$7,$A$5:$A186,"&lt;"&amp;年休管理簿!$C$8),""))</f>
        <v/>
      </c>
    </row>
    <row r="187" spans="1:10" ht="18.75" customHeight="1" x14ac:dyDescent="0.15">
      <c r="A187" s="31"/>
      <c r="B187" s="21"/>
      <c r="C187" s="34" t="str">
        <f>IF($B187="","",IFERROR(INDEX(従業員名簿!$C$5:$C$24,MATCH($B187,従業員名簿!$B$5:$B$24,0)),"－"))</f>
        <v/>
      </c>
      <c r="D187" s="21"/>
      <c r="E187" s="52"/>
      <c r="F187" s="37" t="str">
        <f>IF(OR($A187="",$B187=""),"",IF($D187="1日",1,IF($D187="半日",0.5,IF($D187="時間",IFERROR($E187/(INDEX(従業員名簿!$H$5:$H$24,MATCH($B187,従業員名簿!$B$5:$B$24,0))*24),0),0))))</f>
        <v/>
      </c>
      <c r="G187" s="37" t="str">
        <f t="shared" si="2"/>
        <v/>
      </c>
      <c r="H187" s="53"/>
      <c r="I187" s="34" t="str">
        <f>IF(AND($A187="",$B187="",$D187=""),"",IF($A187="","⚠ 取得日を入れてください",IF($B187="","⚠ 社員番号を入れてください",IF(COUNTIF(従業員名簿!$B$5:$B$24,$B187)=0,"⚠ 名簿にない社員番号です",IF($D187="","⚠ 取得の単位を選んでください",IF(AND($D187="時間",設定!$C$11="なし"),"⚠ 設定が「時間単位年休なし」になっています",IF(AND($D187="時間",OR($E187="",$E187&lt;=0)),"⚠ 時間数を入れてください",IF(AND($D187&lt;&gt;"時間",$E187&lt;&gt;""),"⚠ 時間数は「時間」のときだけ入れます","OK"))))))))</f>
        <v/>
      </c>
      <c r="J187" s="35" t="str">
        <f>IF($A187="","",IF(AND($B187=年休管理簿!$H$4,$A187&gt;=年休管理簿!$C$7,$A187&lt;年休管理簿!$C$8),COUNTIFS($B$5:$B187,年休管理簿!$H$4,$A$5:$A187,"&gt;="&amp;年休管理簿!$C$7,$A$5:$A187,"&lt;"&amp;年休管理簿!$C$8),""))</f>
        <v/>
      </c>
    </row>
    <row r="188" spans="1:10" ht="18.75" customHeight="1" x14ac:dyDescent="0.15">
      <c r="A188" s="31"/>
      <c r="B188" s="21"/>
      <c r="C188" s="34" t="str">
        <f>IF($B188="","",IFERROR(INDEX(従業員名簿!$C$5:$C$24,MATCH($B188,従業員名簿!$B$5:$B$24,0)),"－"))</f>
        <v/>
      </c>
      <c r="D188" s="21"/>
      <c r="E188" s="52"/>
      <c r="F188" s="37" t="str">
        <f>IF(OR($A188="",$B188=""),"",IF($D188="1日",1,IF($D188="半日",0.5,IF($D188="時間",IFERROR($E188/(INDEX(従業員名簿!$H$5:$H$24,MATCH($B188,従業員名簿!$B$5:$B$24,0))*24),0),0))))</f>
        <v/>
      </c>
      <c r="G188" s="37" t="str">
        <f t="shared" si="2"/>
        <v/>
      </c>
      <c r="H188" s="53"/>
      <c r="I188" s="34" t="str">
        <f>IF(AND($A188="",$B188="",$D188=""),"",IF($A188="","⚠ 取得日を入れてください",IF($B188="","⚠ 社員番号を入れてください",IF(COUNTIF(従業員名簿!$B$5:$B$24,$B188)=0,"⚠ 名簿にない社員番号です",IF($D188="","⚠ 取得の単位を選んでください",IF(AND($D188="時間",設定!$C$11="なし"),"⚠ 設定が「時間単位年休なし」になっています",IF(AND($D188="時間",OR($E188="",$E188&lt;=0)),"⚠ 時間数を入れてください",IF(AND($D188&lt;&gt;"時間",$E188&lt;&gt;""),"⚠ 時間数は「時間」のときだけ入れます","OK"))))))))</f>
        <v/>
      </c>
      <c r="J188" s="35" t="str">
        <f>IF($A188="","",IF(AND($B188=年休管理簿!$H$4,$A188&gt;=年休管理簿!$C$7,$A188&lt;年休管理簿!$C$8),COUNTIFS($B$5:$B188,年休管理簿!$H$4,$A$5:$A188,"&gt;="&amp;年休管理簿!$C$7,$A$5:$A188,"&lt;"&amp;年休管理簿!$C$8),""))</f>
        <v/>
      </c>
    </row>
    <row r="189" spans="1:10" ht="18.75" customHeight="1" x14ac:dyDescent="0.15">
      <c r="A189" s="31"/>
      <c r="B189" s="21"/>
      <c r="C189" s="34" t="str">
        <f>IF($B189="","",IFERROR(INDEX(従業員名簿!$C$5:$C$24,MATCH($B189,従業員名簿!$B$5:$B$24,0)),"－"))</f>
        <v/>
      </c>
      <c r="D189" s="21"/>
      <c r="E189" s="52"/>
      <c r="F189" s="37" t="str">
        <f>IF(OR($A189="",$B189=""),"",IF($D189="1日",1,IF($D189="半日",0.5,IF($D189="時間",IFERROR($E189/(INDEX(従業員名簿!$H$5:$H$24,MATCH($B189,従業員名簿!$B$5:$B$24,0))*24),0),0))))</f>
        <v/>
      </c>
      <c r="G189" s="37" t="str">
        <f t="shared" si="2"/>
        <v/>
      </c>
      <c r="H189" s="53"/>
      <c r="I189" s="34" t="str">
        <f>IF(AND($A189="",$B189="",$D189=""),"",IF($A189="","⚠ 取得日を入れてください",IF($B189="","⚠ 社員番号を入れてください",IF(COUNTIF(従業員名簿!$B$5:$B$24,$B189)=0,"⚠ 名簿にない社員番号です",IF($D189="","⚠ 取得の単位を選んでください",IF(AND($D189="時間",設定!$C$11="なし"),"⚠ 設定が「時間単位年休なし」になっています",IF(AND($D189="時間",OR($E189="",$E189&lt;=0)),"⚠ 時間数を入れてください",IF(AND($D189&lt;&gt;"時間",$E189&lt;&gt;""),"⚠ 時間数は「時間」のときだけ入れます","OK"))))))))</f>
        <v/>
      </c>
      <c r="J189" s="35" t="str">
        <f>IF($A189="","",IF(AND($B189=年休管理簿!$H$4,$A189&gt;=年休管理簿!$C$7,$A189&lt;年休管理簿!$C$8),COUNTIFS($B$5:$B189,年休管理簿!$H$4,$A$5:$A189,"&gt;="&amp;年休管理簿!$C$7,$A$5:$A189,"&lt;"&amp;年休管理簿!$C$8),""))</f>
        <v/>
      </c>
    </row>
    <row r="190" spans="1:10" ht="18.75" customHeight="1" x14ac:dyDescent="0.15">
      <c r="A190" s="31"/>
      <c r="B190" s="21"/>
      <c r="C190" s="34" t="str">
        <f>IF($B190="","",IFERROR(INDEX(従業員名簿!$C$5:$C$24,MATCH($B190,従業員名簿!$B$5:$B$24,0)),"－"))</f>
        <v/>
      </c>
      <c r="D190" s="21"/>
      <c r="E190" s="52"/>
      <c r="F190" s="37" t="str">
        <f>IF(OR($A190="",$B190=""),"",IF($D190="1日",1,IF($D190="半日",0.5,IF($D190="時間",IFERROR($E190/(INDEX(従業員名簿!$H$5:$H$24,MATCH($B190,従業員名簿!$B$5:$B$24,0))*24),0),0))))</f>
        <v/>
      </c>
      <c r="G190" s="37" t="str">
        <f t="shared" si="2"/>
        <v/>
      </c>
      <c r="H190" s="53"/>
      <c r="I190" s="34" t="str">
        <f>IF(AND($A190="",$B190="",$D190=""),"",IF($A190="","⚠ 取得日を入れてください",IF($B190="","⚠ 社員番号を入れてください",IF(COUNTIF(従業員名簿!$B$5:$B$24,$B190)=0,"⚠ 名簿にない社員番号です",IF($D190="","⚠ 取得の単位を選んでください",IF(AND($D190="時間",設定!$C$11="なし"),"⚠ 設定が「時間単位年休なし」になっています",IF(AND($D190="時間",OR($E190="",$E190&lt;=0)),"⚠ 時間数を入れてください",IF(AND($D190&lt;&gt;"時間",$E190&lt;&gt;""),"⚠ 時間数は「時間」のときだけ入れます","OK"))))))))</f>
        <v/>
      </c>
      <c r="J190" s="35" t="str">
        <f>IF($A190="","",IF(AND($B190=年休管理簿!$H$4,$A190&gt;=年休管理簿!$C$7,$A190&lt;年休管理簿!$C$8),COUNTIFS($B$5:$B190,年休管理簿!$H$4,$A$5:$A190,"&gt;="&amp;年休管理簿!$C$7,$A$5:$A190,"&lt;"&amp;年休管理簿!$C$8),""))</f>
        <v/>
      </c>
    </row>
    <row r="191" spans="1:10" ht="18.75" customHeight="1" x14ac:dyDescent="0.15">
      <c r="A191" s="31"/>
      <c r="B191" s="21"/>
      <c r="C191" s="34" t="str">
        <f>IF($B191="","",IFERROR(INDEX(従業員名簿!$C$5:$C$24,MATCH($B191,従業員名簿!$B$5:$B$24,0)),"－"))</f>
        <v/>
      </c>
      <c r="D191" s="21"/>
      <c r="E191" s="52"/>
      <c r="F191" s="37" t="str">
        <f>IF(OR($A191="",$B191=""),"",IF($D191="1日",1,IF($D191="半日",0.5,IF($D191="時間",IFERROR($E191/(INDEX(従業員名簿!$H$5:$H$24,MATCH($B191,従業員名簿!$B$5:$B$24,0))*24),0),0))))</f>
        <v/>
      </c>
      <c r="G191" s="37" t="str">
        <f t="shared" si="2"/>
        <v/>
      </c>
      <c r="H191" s="53"/>
      <c r="I191" s="34" t="str">
        <f>IF(AND($A191="",$B191="",$D191=""),"",IF($A191="","⚠ 取得日を入れてください",IF($B191="","⚠ 社員番号を入れてください",IF(COUNTIF(従業員名簿!$B$5:$B$24,$B191)=0,"⚠ 名簿にない社員番号です",IF($D191="","⚠ 取得の単位を選んでください",IF(AND($D191="時間",設定!$C$11="なし"),"⚠ 設定が「時間単位年休なし」になっています",IF(AND($D191="時間",OR($E191="",$E191&lt;=0)),"⚠ 時間数を入れてください",IF(AND($D191&lt;&gt;"時間",$E191&lt;&gt;""),"⚠ 時間数は「時間」のときだけ入れます","OK"))))))))</f>
        <v/>
      </c>
      <c r="J191" s="35" t="str">
        <f>IF($A191="","",IF(AND($B191=年休管理簿!$H$4,$A191&gt;=年休管理簿!$C$7,$A191&lt;年休管理簿!$C$8),COUNTIFS($B$5:$B191,年休管理簿!$H$4,$A$5:$A191,"&gt;="&amp;年休管理簿!$C$7,$A$5:$A191,"&lt;"&amp;年休管理簿!$C$8),""))</f>
        <v/>
      </c>
    </row>
    <row r="192" spans="1:10" ht="18.75" customHeight="1" x14ac:dyDescent="0.15">
      <c r="A192" s="31"/>
      <c r="B192" s="21"/>
      <c r="C192" s="34" t="str">
        <f>IF($B192="","",IFERROR(INDEX(従業員名簿!$C$5:$C$24,MATCH($B192,従業員名簿!$B$5:$B$24,0)),"－"))</f>
        <v/>
      </c>
      <c r="D192" s="21"/>
      <c r="E192" s="52"/>
      <c r="F192" s="37" t="str">
        <f>IF(OR($A192="",$B192=""),"",IF($D192="1日",1,IF($D192="半日",0.5,IF($D192="時間",IFERROR($E192/(INDEX(従業員名簿!$H$5:$H$24,MATCH($B192,従業員名簿!$B$5:$B$24,0))*24),0),0))))</f>
        <v/>
      </c>
      <c r="G192" s="37" t="str">
        <f t="shared" si="2"/>
        <v/>
      </c>
      <c r="H192" s="53"/>
      <c r="I192" s="34" t="str">
        <f>IF(AND($A192="",$B192="",$D192=""),"",IF($A192="","⚠ 取得日を入れてください",IF($B192="","⚠ 社員番号を入れてください",IF(COUNTIF(従業員名簿!$B$5:$B$24,$B192)=0,"⚠ 名簿にない社員番号です",IF($D192="","⚠ 取得の単位を選んでください",IF(AND($D192="時間",設定!$C$11="なし"),"⚠ 設定が「時間単位年休なし」になっています",IF(AND($D192="時間",OR($E192="",$E192&lt;=0)),"⚠ 時間数を入れてください",IF(AND($D192&lt;&gt;"時間",$E192&lt;&gt;""),"⚠ 時間数は「時間」のときだけ入れます","OK"))))))))</f>
        <v/>
      </c>
      <c r="J192" s="35" t="str">
        <f>IF($A192="","",IF(AND($B192=年休管理簿!$H$4,$A192&gt;=年休管理簿!$C$7,$A192&lt;年休管理簿!$C$8),COUNTIFS($B$5:$B192,年休管理簿!$H$4,$A$5:$A192,"&gt;="&amp;年休管理簿!$C$7,$A$5:$A192,"&lt;"&amp;年休管理簿!$C$8),""))</f>
        <v/>
      </c>
    </row>
    <row r="193" spans="1:10" ht="18.75" customHeight="1" x14ac:dyDescent="0.15">
      <c r="A193" s="31"/>
      <c r="B193" s="21"/>
      <c r="C193" s="34" t="str">
        <f>IF($B193="","",IFERROR(INDEX(従業員名簿!$C$5:$C$24,MATCH($B193,従業員名簿!$B$5:$B$24,0)),"－"))</f>
        <v/>
      </c>
      <c r="D193" s="21"/>
      <c r="E193" s="52"/>
      <c r="F193" s="37" t="str">
        <f>IF(OR($A193="",$B193=""),"",IF($D193="1日",1,IF($D193="半日",0.5,IF($D193="時間",IFERROR($E193/(INDEX(従業員名簿!$H$5:$H$24,MATCH($B193,従業員名簿!$B$5:$B$24,0))*24),0),0))))</f>
        <v/>
      </c>
      <c r="G193" s="37" t="str">
        <f t="shared" si="2"/>
        <v/>
      </c>
      <c r="H193" s="53"/>
      <c r="I193" s="34" t="str">
        <f>IF(AND($A193="",$B193="",$D193=""),"",IF($A193="","⚠ 取得日を入れてください",IF($B193="","⚠ 社員番号を入れてください",IF(COUNTIF(従業員名簿!$B$5:$B$24,$B193)=0,"⚠ 名簿にない社員番号です",IF($D193="","⚠ 取得の単位を選んでください",IF(AND($D193="時間",設定!$C$11="なし"),"⚠ 設定が「時間単位年休なし」になっています",IF(AND($D193="時間",OR($E193="",$E193&lt;=0)),"⚠ 時間数を入れてください",IF(AND($D193&lt;&gt;"時間",$E193&lt;&gt;""),"⚠ 時間数は「時間」のときだけ入れます","OK"))))))))</f>
        <v/>
      </c>
      <c r="J193" s="35" t="str">
        <f>IF($A193="","",IF(AND($B193=年休管理簿!$H$4,$A193&gt;=年休管理簿!$C$7,$A193&lt;年休管理簿!$C$8),COUNTIFS($B$5:$B193,年休管理簿!$H$4,$A$5:$A193,"&gt;="&amp;年休管理簿!$C$7,$A$5:$A193,"&lt;"&amp;年休管理簿!$C$8),""))</f>
        <v/>
      </c>
    </row>
    <row r="194" spans="1:10" ht="18.75" customHeight="1" x14ac:dyDescent="0.15">
      <c r="A194" s="31"/>
      <c r="B194" s="21"/>
      <c r="C194" s="34" t="str">
        <f>IF($B194="","",IFERROR(INDEX(従業員名簿!$C$5:$C$24,MATCH($B194,従業員名簿!$B$5:$B$24,0)),"－"))</f>
        <v/>
      </c>
      <c r="D194" s="21"/>
      <c r="E194" s="52"/>
      <c r="F194" s="37" t="str">
        <f>IF(OR($A194="",$B194=""),"",IF($D194="1日",1,IF($D194="半日",0.5,IF($D194="時間",IFERROR($E194/(INDEX(従業員名簿!$H$5:$H$24,MATCH($B194,従業員名簿!$B$5:$B$24,0))*24),0),0))))</f>
        <v/>
      </c>
      <c r="G194" s="37" t="str">
        <f t="shared" si="2"/>
        <v/>
      </c>
      <c r="H194" s="53"/>
      <c r="I194" s="34" t="str">
        <f>IF(AND($A194="",$B194="",$D194=""),"",IF($A194="","⚠ 取得日を入れてください",IF($B194="","⚠ 社員番号を入れてください",IF(COUNTIF(従業員名簿!$B$5:$B$24,$B194)=0,"⚠ 名簿にない社員番号です",IF($D194="","⚠ 取得の単位を選んでください",IF(AND($D194="時間",設定!$C$11="なし"),"⚠ 設定が「時間単位年休なし」になっています",IF(AND($D194="時間",OR($E194="",$E194&lt;=0)),"⚠ 時間数を入れてください",IF(AND($D194&lt;&gt;"時間",$E194&lt;&gt;""),"⚠ 時間数は「時間」のときだけ入れます","OK"))))))))</f>
        <v/>
      </c>
      <c r="J194" s="35" t="str">
        <f>IF($A194="","",IF(AND($B194=年休管理簿!$H$4,$A194&gt;=年休管理簿!$C$7,$A194&lt;年休管理簿!$C$8),COUNTIFS($B$5:$B194,年休管理簿!$H$4,$A$5:$A194,"&gt;="&amp;年休管理簿!$C$7,$A$5:$A194,"&lt;"&amp;年休管理簿!$C$8),""))</f>
        <v/>
      </c>
    </row>
    <row r="195" spans="1:10" ht="18.75" customHeight="1" x14ac:dyDescent="0.15">
      <c r="A195" s="31"/>
      <c r="B195" s="21"/>
      <c r="C195" s="34" t="str">
        <f>IF($B195="","",IFERROR(INDEX(従業員名簿!$C$5:$C$24,MATCH($B195,従業員名簿!$B$5:$B$24,0)),"－"))</f>
        <v/>
      </c>
      <c r="D195" s="21"/>
      <c r="E195" s="52"/>
      <c r="F195" s="37" t="str">
        <f>IF(OR($A195="",$B195=""),"",IF($D195="1日",1,IF($D195="半日",0.5,IF($D195="時間",IFERROR($E195/(INDEX(従業員名簿!$H$5:$H$24,MATCH($B195,従業員名簿!$B$5:$B$24,0))*24),0),0))))</f>
        <v/>
      </c>
      <c r="G195" s="37" t="str">
        <f t="shared" si="2"/>
        <v/>
      </c>
      <c r="H195" s="53"/>
      <c r="I195" s="34" t="str">
        <f>IF(AND($A195="",$B195="",$D195=""),"",IF($A195="","⚠ 取得日を入れてください",IF($B195="","⚠ 社員番号を入れてください",IF(COUNTIF(従業員名簿!$B$5:$B$24,$B195)=0,"⚠ 名簿にない社員番号です",IF($D195="","⚠ 取得の単位を選んでください",IF(AND($D195="時間",設定!$C$11="なし"),"⚠ 設定が「時間単位年休なし」になっています",IF(AND($D195="時間",OR($E195="",$E195&lt;=0)),"⚠ 時間数を入れてください",IF(AND($D195&lt;&gt;"時間",$E195&lt;&gt;""),"⚠ 時間数は「時間」のときだけ入れます","OK"))))))))</f>
        <v/>
      </c>
      <c r="J195" s="35" t="str">
        <f>IF($A195="","",IF(AND($B195=年休管理簿!$H$4,$A195&gt;=年休管理簿!$C$7,$A195&lt;年休管理簿!$C$8),COUNTIFS($B$5:$B195,年休管理簿!$H$4,$A$5:$A195,"&gt;="&amp;年休管理簿!$C$7,$A$5:$A195,"&lt;"&amp;年休管理簿!$C$8),""))</f>
        <v/>
      </c>
    </row>
    <row r="196" spans="1:10" ht="18.75" customHeight="1" x14ac:dyDescent="0.15">
      <c r="A196" s="31"/>
      <c r="B196" s="21"/>
      <c r="C196" s="34" t="str">
        <f>IF($B196="","",IFERROR(INDEX(従業員名簿!$C$5:$C$24,MATCH($B196,従業員名簿!$B$5:$B$24,0)),"－"))</f>
        <v/>
      </c>
      <c r="D196" s="21"/>
      <c r="E196" s="52"/>
      <c r="F196" s="37" t="str">
        <f>IF(OR($A196="",$B196=""),"",IF($D196="1日",1,IF($D196="半日",0.5,IF($D196="時間",IFERROR($E196/(INDEX(従業員名簿!$H$5:$H$24,MATCH($B196,従業員名簿!$B$5:$B$24,0))*24),0),0))))</f>
        <v/>
      </c>
      <c r="G196" s="37" t="str">
        <f t="shared" si="2"/>
        <v/>
      </c>
      <c r="H196" s="53"/>
      <c r="I196" s="34" t="str">
        <f>IF(AND($A196="",$B196="",$D196=""),"",IF($A196="","⚠ 取得日を入れてください",IF($B196="","⚠ 社員番号を入れてください",IF(COUNTIF(従業員名簿!$B$5:$B$24,$B196)=0,"⚠ 名簿にない社員番号です",IF($D196="","⚠ 取得の単位を選んでください",IF(AND($D196="時間",設定!$C$11="なし"),"⚠ 設定が「時間単位年休なし」になっています",IF(AND($D196="時間",OR($E196="",$E196&lt;=0)),"⚠ 時間数を入れてください",IF(AND($D196&lt;&gt;"時間",$E196&lt;&gt;""),"⚠ 時間数は「時間」のときだけ入れます","OK"))))))))</f>
        <v/>
      </c>
      <c r="J196" s="35" t="str">
        <f>IF($A196="","",IF(AND($B196=年休管理簿!$H$4,$A196&gt;=年休管理簿!$C$7,$A196&lt;年休管理簿!$C$8),COUNTIFS($B$5:$B196,年休管理簿!$H$4,$A$5:$A196,"&gt;="&amp;年休管理簿!$C$7,$A$5:$A196,"&lt;"&amp;年休管理簿!$C$8),""))</f>
        <v/>
      </c>
    </row>
    <row r="197" spans="1:10" ht="18.75" customHeight="1" x14ac:dyDescent="0.15">
      <c r="A197" s="31"/>
      <c r="B197" s="21"/>
      <c r="C197" s="34" t="str">
        <f>IF($B197="","",IFERROR(INDEX(従業員名簿!$C$5:$C$24,MATCH($B197,従業員名簿!$B$5:$B$24,0)),"－"))</f>
        <v/>
      </c>
      <c r="D197" s="21"/>
      <c r="E197" s="52"/>
      <c r="F197" s="37" t="str">
        <f>IF(OR($A197="",$B197=""),"",IF($D197="1日",1,IF($D197="半日",0.5,IF($D197="時間",IFERROR($E197/(INDEX(従業員名簿!$H$5:$H$24,MATCH($B197,従業員名簿!$B$5:$B$24,0))*24),0),0))))</f>
        <v/>
      </c>
      <c r="G197" s="37" t="str">
        <f t="shared" ref="G197:G260" si="3">IF(OR($A197="",$B197=""),"",IF($D197="1日",1,IF($D197="半日",0.5,0)))</f>
        <v/>
      </c>
      <c r="H197" s="53"/>
      <c r="I197" s="34" t="str">
        <f>IF(AND($A197="",$B197="",$D197=""),"",IF($A197="","⚠ 取得日を入れてください",IF($B197="","⚠ 社員番号を入れてください",IF(COUNTIF(従業員名簿!$B$5:$B$24,$B197)=0,"⚠ 名簿にない社員番号です",IF($D197="","⚠ 取得の単位を選んでください",IF(AND($D197="時間",設定!$C$11="なし"),"⚠ 設定が「時間単位年休なし」になっています",IF(AND($D197="時間",OR($E197="",$E197&lt;=0)),"⚠ 時間数を入れてください",IF(AND($D197&lt;&gt;"時間",$E197&lt;&gt;""),"⚠ 時間数は「時間」のときだけ入れます","OK"))))))))</f>
        <v/>
      </c>
      <c r="J197" s="35" t="str">
        <f>IF($A197="","",IF(AND($B197=年休管理簿!$H$4,$A197&gt;=年休管理簿!$C$7,$A197&lt;年休管理簿!$C$8),COUNTIFS($B$5:$B197,年休管理簿!$H$4,$A$5:$A197,"&gt;="&amp;年休管理簿!$C$7,$A$5:$A197,"&lt;"&amp;年休管理簿!$C$8),""))</f>
        <v/>
      </c>
    </row>
    <row r="198" spans="1:10" ht="18.75" customHeight="1" x14ac:dyDescent="0.15">
      <c r="A198" s="31"/>
      <c r="B198" s="21"/>
      <c r="C198" s="34" t="str">
        <f>IF($B198="","",IFERROR(INDEX(従業員名簿!$C$5:$C$24,MATCH($B198,従業員名簿!$B$5:$B$24,0)),"－"))</f>
        <v/>
      </c>
      <c r="D198" s="21"/>
      <c r="E198" s="52"/>
      <c r="F198" s="37" t="str">
        <f>IF(OR($A198="",$B198=""),"",IF($D198="1日",1,IF($D198="半日",0.5,IF($D198="時間",IFERROR($E198/(INDEX(従業員名簿!$H$5:$H$24,MATCH($B198,従業員名簿!$B$5:$B$24,0))*24),0),0))))</f>
        <v/>
      </c>
      <c r="G198" s="37" t="str">
        <f t="shared" si="3"/>
        <v/>
      </c>
      <c r="H198" s="53"/>
      <c r="I198" s="34" t="str">
        <f>IF(AND($A198="",$B198="",$D198=""),"",IF($A198="","⚠ 取得日を入れてください",IF($B198="","⚠ 社員番号を入れてください",IF(COUNTIF(従業員名簿!$B$5:$B$24,$B198)=0,"⚠ 名簿にない社員番号です",IF($D198="","⚠ 取得の単位を選んでください",IF(AND($D198="時間",設定!$C$11="なし"),"⚠ 設定が「時間単位年休なし」になっています",IF(AND($D198="時間",OR($E198="",$E198&lt;=0)),"⚠ 時間数を入れてください",IF(AND($D198&lt;&gt;"時間",$E198&lt;&gt;""),"⚠ 時間数は「時間」のときだけ入れます","OK"))))))))</f>
        <v/>
      </c>
      <c r="J198" s="35" t="str">
        <f>IF($A198="","",IF(AND($B198=年休管理簿!$H$4,$A198&gt;=年休管理簿!$C$7,$A198&lt;年休管理簿!$C$8),COUNTIFS($B$5:$B198,年休管理簿!$H$4,$A$5:$A198,"&gt;="&amp;年休管理簿!$C$7,$A$5:$A198,"&lt;"&amp;年休管理簿!$C$8),""))</f>
        <v/>
      </c>
    </row>
    <row r="199" spans="1:10" ht="18.75" customHeight="1" x14ac:dyDescent="0.15">
      <c r="A199" s="31"/>
      <c r="B199" s="21"/>
      <c r="C199" s="34" t="str">
        <f>IF($B199="","",IFERROR(INDEX(従業員名簿!$C$5:$C$24,MATCH($B199,従業員名簿!$B$5:$B$24,0)),"－"))</f>
        <v/>
      </c>
      <c r="D199" s="21"/>
      <c r="E199" s="52"/>
      <c r="F199" s="37" t="str">
        <f>IF(OR($A199="",$B199=""),"",IF($D199="1日",1,IF($D199="半日",0.5,IF($D199="時間",IFERROR($E199/(INDEX(従業員名簿!$H$5:$H$24,MATCH($B199,従業員名簿!$B$5:$B$24,0))*24),0),0))))</f>
        <v/>
      </c>
      <c r="G199" s="37" t="str">
        <f t="shared" si="3"/>
        <v/>
      </c>
      <c r="H199" s="53"/>
      <c r="I199" s="34" t="str">
        <f>IF(AND($A199="",$B199="",$D199=""),"",IF($A199="","⚠ 取得日を入れてください",IF($B199="","⚠ 社員番号を入れてください",IF(COUNTIF(従業員名簿!$B$5:$B$24,$B199)=0,"⚠ 名簿にない社員番号です",IF($D199="","⚠ 取得の単位を選んでください",IF(AND($D199="時間",設定!$C$11="なし"),"⚠ 設定が「時間単位年休なし」になっています",IF(AND($D199="時間",OR($E199="",$E199&lt;=0)),"⚠ 時間数を入れてください",IF(AND($D199&lt;&gt;"時間",$E199&lt;&gt;""),"⚠ 時間数は「時間」のときだけ入れます","OK"))))))))</f>
        <v/>
      </c>
      <c r="J199" s="35" t="str">
        <f>IF($A199="","",IF(AND($B199=年休管理簿!$H$4,$A199&gt;=年休管理簿!$C$7,$A199&lt;年休管理簿!$C$8),COUNTIFS($B$5:$B199,年休管理簿!$H$4,$A$5:$A199,"&gt;="&amp;年休管理簿!$C$7,$A$5:$A199,"&lt;"&amp;年休管理簿!$C$8),""))</f>
        <v/>
      </c>
    </row>
    <row r="200" spans="1:10" ht="18.75" customHeight="1" x14ac:dyDescent="0.15">
      <c r="A200" s="31"/>
      <c r="B200" s="21"/>
      <c r="C200" s="34" t="str">
        <f>IF($B200="","",IFERROR(INDEX(従業員名簿!$C$5:$C$24,MATCH($B200,従業員名簿!$B$5:$B$24,0)),"－"))</f>
        <v/>
      </c>
      <c r="D200" s="21"/>
      <c r="E200" s="52"/>
      <c r="F200" s="37" t="str">
        <f>IF(OR($A200="",$B200=""),"",IF($D200="1日",1,IF($D200="半日",0.5,IF($D200="時間",IFERROR($E200/(INDEX(従業員名簿!$H$5:$H$24,MATCH($B200,従業員名簿!$B$5:$B$24,0))*24),0),0))))</f>
        <v/>
      </c>
      <c r="G200" s="37" t="str">
        <f t="shared" si="3"/>
        <v/>
      </c>
      <c r="H200" s="53"/>
      <c r="I200" s="34" t="str">
        <f>IF(AND($A200="",$B200="",$D200=""),"",IF($A200="","⚠ 取得日を入れてください",IF($B200="","⚠ 社員番号を入れてください",IF(COUNTIF(従業員名簿!$B$5:$B$24,$B200)=0,"⚠ 名簿にない社員番号です",IF($D200="","⚠ 取得の単位を選んでください",IF(AND($D200="時間",設定!$C$11="なし"),"⚠ 設定が「時間単位年休なし」になっています",IF(AND($D200="時間",OR($E200="",$E200&lt;=0)),"⚠ 時間数を入れてください",IF(AND($D200&lt;&gt;"時間",$E200&lt;&gt;""),"⚠ 時間数は「時間」のときだけ入れます","OK"))))))))</f>
        <v/>
      </c>
      <c r="J200" s="35" t="str">
        <f>IF($A200="","",IF(AND($B200=年休管理簿!$H$4,$A200&gt;=年休管理簿!$C$7,$A200&lt;年休管理簿!$C$8),COUNTIFS($B$5:$B200,年休管理簿!$H$4,$A$5:$A200,"&gt;="&amp;年休管理簿!$C$7,$A$5:$A200,"&lt;"&amp;年休管理簿!$C$8),""))</f>
        <v/>
      </c>
    </row>
    <row r="201" spans="1:10" ht="18.75" customHeight="1" x14ac:dyDescent="0.15">
      <c r="A201" s="31"/>
      <c r="B201" s="21"/>
      <c r="C201" s="34" t="str">
        <f>IF($B201="","",IFERROR(INDEX(従業員名簿!$C$5:$C$24,MATCH($B201,従業員名簿!$B$5:$B$24,0)),"－"))</f>
        <v/>
      </c>
      <c r="D201" s="21"/>
      <c r="E201" s="52"/>
      <c r="F201" s="37" t="str">
        <f>IF(OR($A201="",$B201=""),"",IF($D201="1日",1,IF($D201="半日",0.5,IF($D201="時間",IFERROR($E201/(INDEX(従業員名簿!$H$5:$H$24,MATCH($B201,従業員名簿!$B$5:$B$24,0))*24),0),0))))</f>
        <v/>
      </c>
      <c r="G201" s="37" t="str">
        <f t="shared" si="3"/>
        <v/>
      </c>
      <c r="H201" s="53"/>
      <c r="I201" s="34" t="str">
        <f>IF(AND($A201="",$B201="",$D201=""),"",IF($A201="","⚠ 取得日を入れてください",IF($B201="","⚠ 社員番号を入れてください",IF(COUNTIF(従業員名簿!$B$5:$B$24,$B201)=0,"⚠ 名簿にない社員番号です",IF($D201="","⚠ 取得の単位を選んでください",IF(AND($D201="時間",設定!$C$11="なし"),"⚠ 設定が「時間単位年休なし」になっています",IF(AND($D201="時間",OR($E201="",$E201&lt;=0)),"⚠ 時間数を入れてください",IF(AND($D201&lt;&gt;"時間",$E201&lt;&gt;""),"⚠ 時間数は「時間」のときだけ入れます","OK"))))))))</f>
        <v/>
      </c>
      <c r="J201" s="35" t="str">
        <f>IF($A201="","",IF(AND($B201=年休管理簿!$H$4,$A201&gt;=年休管理簿!$C$7,$A201&lt;年休管理簿!$C$8),COUNTIFS($B$5:$B201,年休管理簿!$H$4,$A$5:$A201,"&gt;="&amp;年休管理簿!$C$7,$A$5:$A201,"&lt;"&amp;年休管理簿!$C$8),""))</f>
        <v/>
      </c>
    </row>
    <row r="202" spans="1:10" ht="18.75" customHeight="1" x14ac:dyDescent="0.15">
      <c r="A202" s="31"/>
      <c r="B202" s="21"/>
      <c r="C202" s="34" t="str">
        <f>IF($B202="","",IFERROR(INDEX(従業員名簿!$C$5:$C$24,MATCH($B202,従業員名簿!$B$5:$B$24,0)),"－"))</f>
        <v/>
      </c>
      <c r="D202" s="21"/>
      <c r="E202" s="52"/>
      <c r="F202" s="37" t="str">
        <f>IF(OR($A202="",$B202=""),"",IF($D202="1日",1,IF($D202="半日",0.5,IF($D202="時間",IFERROR($E202/(INDEX(従業員名簿!$H$5:$H$24,MATCH($B202,従業員名簿!$B$5:$B$24,0))*24),0),0))))</f>
        <v/>
      </c>
      <c r="G202" s="37" t="str">
        <f t="shared" si="3"/>
        <v/>
      </c>
      <c r="H202" s="53"/>
      <c r="I202" s="34" t="str">
        <f>IF(AND($A202="",$B202="",$D202=""),"",IF($A202="","⚠ 取得日を入れてください",IF($B202="","⚠ 社員番号を入れてください",IF(COUNTIF(従業員名簿!$B$5:$B$24,$B202)=0,"⚠ 名簿にない社員番号です",IF($D202="","⚠ 取得の単位を選んでください",IF(AND($D202="時間",設定!$C$11="なし"),"⚠ 設定が「時間単位年休なし」になっています",IF(AND($D202="時間",OR($E202="",$E202&lt;=0)),"⚠ 時間数を入れてください",IF(AND($D202&lt;&gt;"時間",$E202&lt;&gt;""),"⚠ 時間数は「時間」のときだけ入れます","OK"))))))))</f>
        <v/>
      </c>
      <c r="J202" s="35" t="str">
        <f>IF($A202="","",IF(AND($B202=年休管理簿!$H$4,$A202&gt;=年休管理簿!$C$7,$A202&lt;年休管理簿!$C$8),COUNTIFS($B$5:$B202,年休管理簿!$H$4,$A$5:$A202,"&gt;="&amp;年休管理簿!$C$7,$A$5:$A202,"&lt;"&amp;年休管理簿!$C$8),""))</f>
        <v/>
      </c>
    </row>
    <row r="203" spans="1:10" ht="18.75" customHeight="1" x14ac:dyDescent="0.15">
      <c r="A203" s="31"/>
      <c r="B203" s="21"/>
      <c r="C203" s="34" t="str">
        <f>IF($B203="","",IFERROR(INDEX(従業員名簿!$C$5:$C$24,MATCH($B203,従業員名簿!$B$5:$B$24,0)),"－"))</f>
        <v/>
      </c>
      <c r="D203" s="21"/>
      <c r="E203" s="52"/>
      <c r="F203" s="37" t="str">
        <f>IF(OR($A203="",$B203=""),"",IF($D203="1日",1,IF($D203="半日",0.5,IF($D203="時間",IFERROR($E203/(INDEX(従業員名簿!$H$5:$H$24,MATCH($B203,従業員名簿!$B$5:$B$24,0))*24),0),0))))</f>
        <v/>
      </c>
      <c r="G203" s="37" t="str">
        <f t="shared" si="3"/>
        <v/>
      </c>
      <c r="H203" s="53"/>
      <c r="I203" s="34" t="str">
        <f>IF(AND($A203="",$B203="",$D203=""),"",IF($A203="","⚠ 取得日を入れてください",IF($B203="","⚠ 社員番号を入れてください",IF(COUNTIF(従業員名簿!$B$5:$B$24,$B203)=0,"⚠ 名簿にない社員番号です",IF($D203="","⚠ 取得の単位を選んでください",IF(AND($D203="時間",設定!$C$11="なし"),"⚠ 設定が「時間単位年休なし」になっています",IF(AND($D203="時間",OR($E203="",$E203&lt;=0)),"⚠ 時間数を入れてください",IF(AND($D203&lt;&gt;"時間",$E203&lt;&gt;""),"⚠ 時間数は「時間」のときだけ入れます","OK"))))))))</f>
        <v/>
      </c>
      <c r="J203" s="35" t="str">
        <f>IF($A203="","",IF(AND($B203=年休管理簿!$H$4,$A203&gt;=年休管理簿!$C$7,$A203&lt;年休管理簿!$C$8),COUNTIFS($B$5:$B203,年休管理簿!$H$4,$A$5:$A203,"&gt;="&amp;年休管理簿!$C$7,$A$5:$A203,"&lt;"&amp;年休管理簿!$C$8),""))</f>
        <v/>
      </c>
    </row>
    <row r="204" spans="1:10" ht="18.75" customHeight="1" x14ac:dyDescent="0.15">
      <c r="A204" s="31"/>
      <c r="B204" s="21"/>
      <c r="C204" s="34" t="str">
        <f>IF($B204="","",IFERROR(INDEX(従業員名簿!$C$5:$C$24,MATCH($B204,従業員名簿!$B$5:$B$24,0)),"－"))</f>
        <v/>
      </c>
      <c r="D204" s="21"/>
      <c r="E204" s="52"/>
      <c r="F204" s="37" t="str">
        <f>IF(OR($A204="",$B204=""),"",IF($D204="1日",1,IF($D204="半日",0.5,IF($D204="時間",IFERROR($E204/(INDEX(従業員名簿!$H$5:$H$24,MATCH($B204,従業員名簿!$B$5:$B$24,0))*24),0),0))))</f>
        <v/>
      </c>
      <c r="G204" s="37" t="str">
        <f t="shared" si="3"/>
        <v/>
      </c>
      <c r="H204" s="53"/>
      <c r="I204" s="34" t="str">
        <f>IF(AND($A204="",$B204="",$D204=""),"",IF($A204="","⚠ 取得日を入れてください",IF($B204="","⚠ 社員番号を入れてください",IF(COUNTIF(従業員名簿!$B$5:$B$24,$B204)=0,"⚠ 名簿にない社員番号です",IF($D204="","⚠ 取得の単位を選んでください",IF(AND($D204="時間",設定!$C$11="なし"),"⚠ 設定が「時間単位年休なし」になっています",IF(AND($D204="時間",OR($E204="",$E204&lt;=0)),"⚠ 時間数を入れてください",IF(AND($D204&lt;&gt;"時間",$E204&lt;&gt;""),"⚠ 時間数は「時間」のときだけ入れます","OK"))))))))</f>
        <v/>
      </c>
      <c r="J204" s="35" t="str">
        <f>IF($A204="","",IF(AND($B204=年休管理簿!$H$4,$A204&gt;=年休管理簿!$C$7,$A204&lt;年休管理簿!$C$8),COUNTIFS($B$5:$B204,年休管理簿!$H$4,$A$5:$A204,"&gt;="&amp;年休管理簿!$C$7,$A$5:$A204,"&lt;"&amp;年休管理簿!$C$8),""))</f>
        <v/>
      </c>
    </row>
    <row r="205" spans="1:10" ht="18.75" customHeight="1" x14ac:dyDescent="0.15">
      <c r="A205" s="31"/>
      <c r="B205" s="21"/>
      <c r="C205" s="34" t="str">
        <f>IF($B205="","",IFERROR(INDEX(従業員名簿!$C$5:$C$24,MATCH($B205,従業員名簿!$B$5:$B$24,0)),"－"))</f>
        <v/>
      </c>
      <c r="D205" s="21"/>
      <c r="E205" s="52"/>
      <c r="F205" s="37" t="str">
        <f>IF(OR($A205="",$B205=""),"",IF($D205="1日",1,IF($D205="半日",0.5,IF($D205="時間",IFERROR($E205/(INDEX(従業員名簿!$H$5:$H$24,MATCH($B205,従業員名簿!$B$5:$B$24,0))*24),0),0))))</f>
        <v/>
      </c>
      <c r="G205" s="37" t="str">
        <f t="shared" si="3"/>
        <v/>
      </c>
      <c r="H205" s="53"/>
      <c r="I205" s="34" t="str">
        <f>IF(AND($A205="",$B205="",$D205=""),"",IF($A205="","⚠ 取得日を入れてください",IF($B205="","⚠ 社員番号を入れてください",IF(COUNTIF(従業員名簿!$B$5:$B$24,$B205)=0,"⚠ 名簿にない社員番号です",IF($D205="","⚠ 取得の単位を選んでください",IF(AND($D205="時間",設定!$C$11="なし"),"⚠ 設定が「時間単位年休なし」になっています",IF(AND($D205="時間",OR($E205="",$E205&lt;=0)),"⚠ 時間数を入れてください",IF(AND($D205&lt;&gt;"時間",$E205&lt;&gt;""),"⚠ 時間数は「時間」のときだけ入れます","OK"))))))))</f>
        <v/>
      </c>
      <c r="J205" s="35" t="str">
        <f>IF($A205="","",IF(AND($B205=年休管理簿!$H$4,$A205&gt;=年休管理簿!$C$7,$A205&lt;年休管理簿!$C$8),COUNTIFS($B$5:$B205,年休管理簿!$H$4,$A$5:$A205,"&gt;="&amp;年休管理簿!$C$7,$A$5:$A205,"&lt;"&amp;年休管理簿!$C$8),""))</f>
        <v/>
      </c>
    </row>
    <row r="206" spans="1:10" ht="18.75" customHeight="1" x14ac:dyDescent="0.15">
      <c r="A206" s="31"/>
      <c r="B206" s="21"/>
      <c r="C206" s="34" t="str">
        <f>IF($B206="","",IFERROR(INDEX(従業員名簿!$C$5:$C$24,MATCH($B206,従業員名簿!$B$5:$B$24,0)),"－"))</f>
        <v/>
      </c>
      <c r="D206" s="21"/>
      <c r="E206" s="52"/>
      <c r="F206" s="37" t="str">
        <f>IF(OR($A206="",$B206=""),"",IF($D206="1日",1,IF($D206="半日",0.5,IF($D206="時間",IFERROR($E206/(INDEX(従業員名簿!$H$5:$H$24,MATCH($B206,従業員名簿!$B$5:$B$24,0))*24),0),0))))</f>
        <v/>
      </c>
      <c r="G206" s="37" t="str">
        <f t="shared" si="3"/>
        <v/>
      </c>
      <c r="H206" s="53"/>
      <c r="I206" s="34" t="str">
        <f>IF(AND($A206="",$B206="",$D206=""),"",IF($A206="","⚠ 取得日を入れてください",IF($B206="","⚠ 社員番号を入れてください",IF(COUNTIF(従業員名簿!$B$5:$B$24,$B206)=0,"⚠ 名簿にない社員番号です",IF($D206="","⚠ 取得の単位を選んでください",IF(AND($D206="時間",設定!$C$11="なし"),"⚠ 設定が「時間単位年休なし」になっています",IF(AND($D206="時間",OR($E206="",$E206&lt;=0)),"⚠ 時間数を入れてください",IF(AND($D206&lt;&gt;"時間",$E206&lt;&gt;""),"⚠ 時間数は「時間」のときだけ入れます","OK"))))))))</f>
        <v/>
      </c>
      <c r="J206" s="35" t="str">
        <f>IF($A206="","",IF(AND($B206=年休管理簿!$H$4,$A206&gt;=年休管理簿!$C$7,$A206&lt;年休管理簿!$C$8),COUNTIFS($B$5:$B206,年休管理簿!$H$4,$A$5:$A206,"&gt;="&amp;年休管理簿!$C$7,$A$5:$A206,"&lt;"&amp;年休管理簿!$C$8),""))</f>
        <v/>
      </c>
    </row>
    <row r="207" spans="1:10" ht="18.75" customHeight="1" x14ac:dyDescent="0.15">
      <c r="A207" s="31"/>
      <c r="B207" s="21"/>
      <c r="C207" s="34" t="str">
        <f>IF($B207="","",IFERROR(INDEX(従業員名簿!$C$5:$C$24,MATCH($B207,従業員名簿!$B$5:$B$24,0)),"－"))</f>
        <v/>
      </c>
      <c r="D207" s="21"/>
      <c r="E207" s="52"/>
      <c r="F207" s="37" t="str">
        <f>IF(OR($A207="",$B207=""),"",IF($D207="1日",1,IF($D207="半日",0.5,IF($D207="時間",IFERROR($E207/(INDEX(従業員名簿!$H$5:$H$24,MATCH($B207,従業員名簿!$B$5:$B$24,0))*24),0),0))))</f>
        <v/>
      </c>
      <c r="G207" s="37" t="str">
        <f t="shared" si="3"/>
        <v/>
      </c>
      <c r="H207" s="53"/>
      <c r="I207" s="34" t="str">
        <f>IF(AND($A207="",$B207="",$D207=""),"",IF($A207="","⚠ 取得日を入れてください",IF($B207="","⚠ 社員番号を入れてください",IF(COUNTIF(従業員名簿!$B$5:$B$24,$B207)=0,"⚠ 名簿にない社員番号です",IF($D207="","⚠ 取得の単位を選んでください",IF(AND($D207="時間",設定!$C$11="なし"),"⚠ 設定が「時間単位年休なし」になっています",IF(AND($D207="時間",OR($E207="",$E207&lt;=0)),"⚠ 時間数を入れてください",IF(AND($D207&lt;&gt;"時間",$E207&lt;&gt;""),"⚠ 時間数は「時間」のときだけ入れます","OK"))))))))</f>
        <v/>
      </c>
      <c r="J207" s="35" t="str">
        <f>IF($A207="","",IF(AND($B207=年休管理簿!$H$4,$A207&gt;=年休管理簿!$C$7,$A207&lt;年休管理簿!$C$8),COUNTIFS($B$5:$B207,年休管理簿!$H$4,$A$5:$A207,"&gt;="&amp;年休管理簿!$C$7,$A$5:$A207,"&lt;"&amp;年休管理簿!$C$8),""))</f>
        <v/>
      </c>
    </row>
    <row r="208" spans="1:10" ht="18.75" customHeight="1" x14ac:dyDescent="0.15">
      <c r="A208" s="31"/>
      <c r="B208" s="21"/>
      <c r="C208" s="34" t="str">
        <f>IF($B208="","",IFERROR(INDEX(従業員名簿!$C$5:$C$24,MATCH($B208,従業員名簿!$B$5:$B$24,0)),"－"))</f>
        <v/>
      </c>
      <c r="D208" s="21"/>
      <c r="E208" s="52"/>
      <c r="F208" s="37" t="str">
        <f>IF(OR($A208="",$B208=""),"",IF($D208="1日",1,IF($D208="半日",0.5,IF($D208="時間",IFERROR($E208/(INDEX(従業員名簿!$H$5:$H$24,MATCH($B208,従業員名簿!$B$5:$B$24,0))*24),0),0))))</f>
        <v/>
      </c>
      <c r="G208" s="37" t="str">
        <f t="shared" si="3"/>
        <v/>
      </c>
      <c r="H208" s="53"/>
      <c r="I208" s="34" t="str">
        <f>IF(AND($A208="",$B208="",$D208=""),"",IF($A208="","⚠ 取得日を入れてください",IF($B208="","⚠ 社員番号を入れてください",IF(COUNTIF(従業員名簿!$B$5:$B$24,$B208)=0,"⚠ 名簿にない社員番号です",IF($D208="","⚠ 取得の単位を選んでください",IF(AND($D208="時間",設定!$C$11="なし"),"⚠ 設定が「時間単位年休なし」になっています",IF(AND($D208="時間",OR($E208="",$E208&lt;=0)),"⚠ 時間数を入れてください",IF(AND($D208&lt;&gt;"時間",$E208&lt;&gt;""),"⚠ 時間数は「時間」のときだけ入れます","OK"))))))))</f>
        <v/>
      </c>
      <c r="J208" s="35" t="str">
        <f>IF($A208="","",IF(AND($B208=年休管理簿!$H$4,$A208&gt;=年休管理簿!$C$7,$A208&lt;年休管理簿!$C$8),COUNTIFS($B$5:$B208,年休管理簿!$H$4,$A$5:$A208,"&gt;="&amp;年休管理簿!$C$7,$A$5:$A208,"&lt;"&amp;年休管理簿!$C$8),""))</f>
        <v/>
      </c>
    </row>
    <row r="209" spans="1:10" ht="18.75" customHeight="1" x14ac:dyDescent="0.15">
      <c r="A209" s="31"/>
      <c r="B209" s="21"/>
      <c r="C209" s="34" t="str">
        <f>IF($B209="","",IFERROR(INDEX(従業員名簿!$C$5:$C$24,MATCH($B209,従業員名簿!$B$5:$B$24,0)),"－"))</f>
        <v/>
      </c>
      <c r="D209" s="21"/>
      <c r="E209" s="52"/>
      <c r="F209" s="37" t="str">
        <f>IF(OR($A209="",$B209=""),"",IF($D209="1日",1,IF($D209="半日",0.5,IF($D209="時間",IFERROR($E209/(INDEX(従業員名簿!$H$5:$H$24,MATCH($B209,従業員名簿!$B$5:$B$24,0))*24),0),0))))</f>
        <v/>
      </c>
      <c r="G209" s="37" t="str">
        <f t="shared" si="3"/>
        <v/>
      </c>
      <c r="H209" s="53"/>
      <c r="I209" s="34" t="str">
        <f>IF(AND($A209="",$B209="",$D209=""),"",IF($A209="","⚠ 取得日を入れてください",IF($B209="","⚠ 社員番号を入れてください",IF(COUNTIF(従業員名簿!$B$5:$B$24,$B209)=0,"⚠ 名簿にない社員番号です",IF($D209="","⚠ 取得の単位を選んでください",IF(AND($D209="時間",設定!$C$11="なし"),"⚠ 設定が「時間単位年休なし」になっています",IF(AND($D209="時間",OR($E209="",$E209&lt;=0)),"⚠ 時間数を入れてください",IF(AND($D209&lt;&gt;"時間",$E209&lt;&gt;""),"⚠ 時間数は「時間」のときだけ入れます","OK"))))))))</f>
        <v/>
      </c>
      <c r="J209" s="35" t="str">
        <f>IF($A209="","",IF(AND($B209=年休管理簿!$H$4,$A209&gt;=年休管理簿!$C$7,$A209&lt;年休管理簿!$C$8),COUNTIFS($B$5:$B209,年休管理簿!$H$4,$A$5:$A209,"&gt;="&amp;年休管理簿!$C$7,$A$5:$A209,"&lt;"&amp;年休管理簿!$C$8),""))</f>
        <v/>
      </c>
    </row>
    <row r="210" spans="1:10" ht="18.75" customHeight="1" x14ac:dyDescent="0.15">
      <c r="A210" s="31"/>
      <c r="B210" s="21"/>
      <c r="C210" s="34" t="str">
        <f>IF($B210="","",IFERROR(INDEX(従業員名簿!$C$5:$C$24,MATCH($B210,従業員名簿!$B$5:$B$24,0)),"－"))</f>
        <v/>
      </c>
      <c r="D210" s="21"/>
      <c r="E210" s="52"/>
      <c r="F210" s="37" t="str">
        <f>IF(OR($A210="",$B210=""),"",IF($D210="1日",1,IF($D210="半日",0.5,IF($D210="時間",IFERROR($E210/(INDEX(従業員名簿!$H$5:$H$24,MATCH($B210,従業員名簿!$B$5:$B$24,0))*24),0),0))))</f>
        <v/>
      </c>
      <c r="G210" s="37" t="str">
        <f t="shared" si="3"/>
        <v/>
      </c>
      <c r="H210" s="53"/>
      <c r="I210" s="34" t="str">
        <f>IF(AND($A210="",$B210="",$D210=""),"",IF($A210="","⚠ 取得日を入れてください",IF($B210="","⚠ 社員番号を入れてください",IF(COUNTIF(従業員名簿!$B$5:$B$24,$B210)=0,"⚠ 名簿にない社員番号です",IF($D210="","⚠ 取得の単位を選んでください",IF(AND($D210="時間",設定!$C$11="なし"),"⚠ 設定が「時間単位年休なし」になっています",IF(AND($D210="時間",OR($E210="",$E210&lt;=0)),"⚠ 時間数を入れてください",IF(AND($D210&lt;&gt;"時間",$E210&lt;&gt;""),"⚠ 時間数は「時間」のときだけ入れます","OK"))))))))</f>
        <v/>
      </c>
      <c r="J210" s="35" t="str">
        <f>IF($A210="","",IF(AND($B210=年休管理簿!$H$4,$A210&gt;=年休管理簿!$C$7,$A210&lt;年休管理簿!$C$8),COUNTIFS($B$5:$B210,年休管理簿!$H$4,$A$5:$A210,"&gt;="&amp;年休管理簿!$C$7,$A$5:$A210,"&lt;"&amp;年休管理簿!$C$8),""))</f>
        <v/>
      </c>
    </row>
    <row r="211" spans="1:10" ht="18.75" customHeight="1" x14ac:dyDescent="0.15">
      <c r="A211" s="31"/>
      <c r="B211" s="21"/>
      <c r="C211" s="34" t="str">
        <f>IF($B211="","",IFERROR(INDEX(従業員名簿!$C$5:$C$24,MATCH($B211,従業員名簿!$B$5:$B$24,0)),"－"))</f>
        <v/>
      </c>
      <c r="D211" s="21"/>
      <c r="E211" s="52"/>
      <c r="F211" s="37" t="str">
        <f>IF(OR($A211="",$B211=""),"",IF($D211="1日",1,IF($D211="半日",0.5,IF($D211="時間",IFERROR($E211/(INDEX(従業員名簿!$H$5:$H$24,MATCH($B211,従業員名簿!$B$5:$B$24,0))*24),0),0))))</f>
        <v/>
      </c>
      <c r="G211" s="37" t="str">
        <f t="shared" si="3"/>
        <v/>
      </c>
      <c r="H211" s="53"/>
      <c r="I211" s="34" t="str">
        <f>IF(AND($A211="",$B211="",$D211=""),"",IF($A211="","⚠ 取得日を入れてください",IF($B211="","⚠ 社員番号を入れてください",IF(COUNTIF(従業員名簿!$B$5:$B$24,$B211)=0,"⚠ 名簿にない社員番号です",IF($D211="","⚠ 取得の単位を選んでください",IF(AND($D211="時間",設定!$C$11="なし"),"⚠ 設定が「時間単位年休なし」になっています",IF(AND($D211="時間",OR($E211="",$E211&lt;=0)),"⚠ 時間数を入れてください",IF(AND($D211&lt;&gt;"時間",$E211&lt;&gt;""),"⚠ 時間数は「時間」のときだけ入れます","OK"))))))))</f>
        <v/>
      </c>
      <c r="J211" s="35" t="str">
        <f>IF($A211="","",IF(AND($B211=年休管理簿!$H$4,$A211&gt;=年休管理簿!$C$7,$A211&lt;年休管理簿!$C$8),COUNTIFS($B$5:$B211,年休管理簿!$H$4,$A$5:$A211,"&gt;="&amp;年休管理簿!$C$7,$A$5:$A211,"&lt;"&amp;年休管理簿!$C$8),""))</f>
        <v/>
      </c>
    </row>
    <row r="212" spans="1:10" ht="18.75" customHeight="1" x14ac:dyDescent="0.15">
      <c r="A212" s="31"/>
      <c r="B212" s="21"/>
      <c r="C212" s="34" t="str">
        <f>IF($B212="","",IFERROR(INDEX(従業員名簿!$C$5:$C$24,MATCH($B212,従業員名簿!$B$5:$B$24,0)),"－"))</f>
        <v/>
      </c>
      <c r="D212" s="21"/>
      <c r="E212" s="52"/>
      <c r="F212" s="37" t="str">
        <f>IF(OR($A212="",$B212=""),"",IF($D212="1日",1,IF($D212="半日",0.5,IF($D212="時間",IFERROR($E212/(INDEX(従業員名簿!$H$5:$H$24,MATCH($B212,従業員名簿!$B$5:$B$24,0))*24),0),0))))</f>
        <v/>
      </c>
      <c r="G212" s="37" t="str">
        <f t="shared" si="3"/>
        <v/>
      </c>
      <c r="H212" s="53"/>
      <c r="I212" s="34" t="str">
        <f>IF(AND($A212="",$B212="",$D212=""),"",IF($A212="","⚠ 取得日を入れてください",IF($B212="","⚠ 社員番号を入れてください",IF(COUNTIF(従業員名簿!$B$5:$B$24,$B212)=0,"⚠ 名簿にない社員番号です",IF($D212="","⚠ 取得の単位を選んでください",IF(AND($D212="時間",設定!$C$11="なし"),"⚠ 設定が「時間単位年休なし」になっています",IF(AND($D212="時間",OR($E212="",$E212&lt;=0)),"⚠ 時間数を入れてください",IF(AND($D212&lt;&gt;"時間",$E212&lt;&gt;""),"⚠ 時間数は「時間」のときだけ入れます","OK"))))))))</f>
        <v/>
      </c>
      <c r="J212" s="35" t="str">
        <f>IF($A212="","",IF(AND($B212=年休管理簿!$H$4,$A212&gt;=年休管理簿!$C$7,$A212&lt;年休管理簿!$C$8),COUNTIFS($B$5:$B212,年休管理簿!$H$4,$A$5:$A212,"&gt;="&amp;年休管理簿!$C$7,$A$5:$A212,"&lt;"&amp;年休管理簿!$C$8),""))</f>
        <v/>
      </c>
    </row>
    <row r="213" spans="1:10" ht="18.75" customHeight="1" x14ac:dyDescent="0.15">
      <c r="A213" s="31"/>
      <c r="B213" s="21"/>
      <c r="C213" s="34" t="str">
        <f>IF($B213="","",IFERROR(INDEX(従業員名簿!$C$5:$C$24,MATCH($B213,従業員名簿!$B$5:$B$24,0)),"－"))</f>
        <v/>
      </c>
      <c r="D213" s="21"/>
      <c r="E213" s="52"/>
      <c r="F213" s="37" t="str">
        <f>IF(OR($A213="",$B213=""),"",IF($D213="1日",1,IF($D213="半日",0.5,IF($D213="時間",IFERROR($E213/(INDEX(従業員名簿!$H$5:$H$24,MATCH($B213,従業員名簿!$B$5:$B$24,0))*24),0),0))))</f>
        <v/>
      </c>
      <c r="G213" s="37" t="str">
        <f t="shared" si="3"/>
        <v/>
      </c>
      <c r="H213" s="53"/>
      <c r="I213" s="34" t="str">
        <f>IF(AND($A213="",$B213="",$D213=""),"",IF($A213="","⚠ 取得日を入れてください",IF($B213="","⚠ 社員番号を入れてください",IF(COUNTIF(従業員名簿!$B$5:$B$24,$B213)=0,"⚠ 名簿にない社員番号です",IF($D213="","⚠ 取得の単位を選んでください",IF(AND($D213="時間",設定!$C$11="なし"),"⚠ 設定が「時間単位年休なし」になっています",IF(AND($D213="時間",OR($E213="",$E213&lt;=0)),"⚠ 時間数を入れてください",IF(AND($D213&lt;&gt;"時間",$E213&lt;&gt;""),"⚠ 時間数は「時間」のときだけ入れます","OK"))))))))</f>
        <v/>
      </c>
      <c r="J213" s="35" t="str">
        <f>IF($A213="","",IF(AND($B213=年休管理簿!$H$4,$A213&gt;=年休管理簿!$C$7,$A213&lt;年休管理簿!$C$8),COUNTIFS($B$5:$B213,年休管理簿!$H$4,$A$5:$A213,"&gt;="&amp;年休管理簿!$C$7,$A$5:$A213,"&lt;"&amp;年休管理簿!$C$8),""))</f>
        <v/>
      </c>
    </row>
    <row r="214" spans="1:10" ht="18.75" customHeight="1" x14ac:dyDescent="0.15">
      <c r="A214" s="31"/>
      <c r="B214" s="21"/>
      <c r="C214" s="34" t="str">
        <f>IF($B214="","",IFERROR(INDEX(従業員名簿!$C$5:$C$24,MATCH($B214,従業員名簿!$B$5:$B$24,0)),"－"))</f>
        <v/>
      </c>
      <c r="D214" s="21"/>
      <c r="E214" s="52"/>
      <c r="F214" s="37" t="str">
        <f>IF(OR($A214="",$B214=""),"",IF($D214="1日",1,IF($D214="半日",0.5,IF($D214="時間",IFERROR($E214/(INDEX(従業員名簿!$H$5:$H$24,MATCH($B214,従業員名簿!$B$5:$B$24,0))*24),0),0))))</f>
        <v/>
      </c>
      <c r="G214" s="37" t="str">
        <f t="shared" si="3"/>
        <v/>
      </c>
      <c r="H214" s="53"/>
      <c r="I214" s="34" t="str">
        <f>IF(AND($A214="",$B214="",$D214=""),"",IF($A214="","⚠ 取得日を入れてください",IF($B214="","⚠ 社員番号を入れてください",IF(COUNTIF(従業員名簿!$B$5:$B$24,$B214)=0,"⚠ 名簿にない社員番号です",IF($D214="","⚠ 取得の単位を選んでください",IF(AND($D214="時間",設定!$C$11="なし"),"⚠ 設定が「時間単位年休なし」になっています",IF(AND($D214="時間",OR($E214="",$E214&lt;=0)),"⚠ 時間数を入れてください",IF(AND($D214&lt;&gt;"時間",$E214&lt;&gt;""),"⚠ 時間数は「時間」のときだけ入れます","OK"))))))))</f>
        <v/>
      </c>
      <c r="J214" s="35" t="str">
        <f>IF($A214="","",IF(AND($B214=年休管理簿!$H$4,$A214&gt;=年休管理簿!$C$7,$A214&lt;年休管理簿!$C$8),COUNTIFS($B$5:$B214,年休管理簿!$H$4,$A$5:$A214,"&gt;="&amp;年休管理簿!$C$7,$A$5:$A214,"&lt;"&amp;年休管理簿!$C$8),""))</f>
        <v/>
      </c>
    </row>
    <row r="215" spans="1:10" ht="18.75" customHeight="1" x14ac:dyDescent="0.15">
      <c r="A215" s="31"/>
      <c r="B215" s="21"/>
      <c r="C215" s="34" t="str">
        <f>IF($B215="","",IFERROR(INDEX(従業員名簿!$C$5:$C$24,MATCH($B215,従業員名簿!$B$5:$B$24,0)),"－"))</f>
        <v/>
      </c>
      <c r="D215" s="21"/>
      <c r="E215" s="52"/>
      <c r="F215" s="37" t="str">
        <f>IF(OR($A215="",$B215=""),"",IF($D215="1日",1,IF($D215="半日",0.5,IF($D215="時間",IFERROR($E215/(INDEX(従業員名簿!$H$5:$H$24,MATCH($B215,従業員名簿!$B$5:$B$24,0))*24),0),0))))</f>
        <v/>
      </c>
      <c r="G215" s="37" t="str">
        <f t="shared" si="3"/>
        <v/>
      </c>
      <c r="H215" s="53"/>
      <c r="I215" s="34" t="str">
        <f>IF(AND($A215="",$B215="",$D215=""),"",IF($A215="","⚠ 取得日を入れてください",IF($B215="","⚠ 社員番号を入れてください",IF(COUNTIF(従業員名簿!$B$5:$B$24,$B215)=0,"⚠ 名簿にない社員番号です",IF($D215="","⚠ 取得の単位を選んでください",IF(AND($D215="時間",設定!$C$11="なし"),"⚠ 設定が「時間単位年休なし」になっています",IF(AND($D215="時間",OR($E215="",$E215&lt;=0)),"⚠ 時間数を入れてください",IF(AND($D215&lt;&gt;"時間",$E215&lt;&gt;""),"⚠ 時間数は「時間」のときだけ入れます","OK"))))))))</f>
        <v/>
      </c>
      <c r="J215" s="35" t="str">
        <f>IF($A215="","",IF(AND($B215=年休管理簿!$H$4,$A215&gt;=年休管理簿!$C$7,$A215&lt;年休管理簿!$C$8),COUNTIFS($B$5:$B215,年休管理簿!$H$4,$A$5:$A215,"&gt;="&amp;年休管理簿!$C$7,$A$5:$A215,"&lt;"&amp;年休管理簿!$C$8),""))</f>
        <v/>
      </c>
    </row>
    <row r="216" spans="1:10" ht="18.75" customHeight="1" x14ac:dyDescent="0.15">
      <c r="A216" s="31"/>
      <c r="B216" s="21"/>
      <c r="C216" s="34" t="str">
        <f>IF($B216="","",IFERROR(INDEX(従業員名簿!$C$5:$C$24,MATCH($B216,従業員名簿!$B$5:$B$24,0)),"－"))</f>
        <v/>
      </c>
      <c r="D216" s="21"/>
      <c r="E216" s="52"/>
      <c r="F216" s="37" t="str">
        <f>IF(OR($A216="",$B216=""),"",IF($D216="1日",1,IF($D216="半日",0.5,IF($D216="時間",IFERROR($E216/(INDEX(従業員名簿!$H$5:$H$24,MATCH($B216,従業員名簿!$B$5:$B$24,0))*24),0),0))))</f>
        <v/>
      </c>
      <c r="G216" s="37" t="str">
        <f t="shared" si="3"/>
        <v/>
      </c>
      <c r="H216" s="53"/>
      <c r="I216" s="34" t="str">
        <f>IF(AND($A216="",$B216="",$D216=""),"",IF($A216="","⚠ 取得日を入れてください",IF($B216="","⚠ 社員番号を入れてください",IF(COUNTIF(従業員名簿!$B$5:$B$24,$B216)=0,"⚠ 名簿にない社員番号です",IF($D216="","⚠ 取得の単位を選んでください",IF(AND($D216="時間",設定!$C$11="なし"),"⚠ 設定が「時間単位年休なし」になっています",IF(AND($D216="時間",OR($E216="",$E216&lt;=0)),"⚠ 時間数を入れてください",IF(AND($D216&lt;&gt;"時間",$E216&lt;&gt;""),"⚠ 時間数は「時間」のときだけ入れます","OK"))))))))</f>
        <v/>
      </c>
      <c r="J216" s="35" t="str">
        <f>IF($A216="","",IF(AND($B216=年休管理簿!$H$4,$A216&gt;=年休管理簿!$C$7,$A216&lt;年休管理簿!$C$8),COUNTIFS($B$5:$B216,年休管理簿!$H$4,$A$5:$A216,"&gt;="&amp;年休管理簿!$C$7,$A$5:$A216,"&lt;"&amp;年休管理簿!$C$8),""))</f>
        <v/>
      </c>
    </row>
    <row r="217" spans="1:10" ht="18.75" customHeight="1" x14ac:dyDescent="0.15">
      <c r="A217" s="31"/>
      <c r="B217" s="21"/>
      <c r="C217" s="34" t="str">
        <f>IF($B217="","",IFERROR(INDEX(従業員名簿!$C$5:$C$24,MATCH($B217,従業員名簿!$B$5:$B$24,0)),"－"))</f>
        <v/>
      </c>
      <c r="D217" s="21"/>
      <c r="E217" s="52"/>
      <c r="F217" s="37" t="str">
        <f>IF(OR($A217="",$B217=""),"",IF($D217="1日",1,IF($D217="半日",0.5,IF($D217="時間",IFERROR($E217/(INDEX(従業員名簿!$H$5:$H$24,MATCH($B217,従業員名簿!$B$5:$B$24,0))*24),0),0))))</f>
        <v/>
      </c>
      <c r="G217" s="37" t="str">
        <f t="shared" si="3"/>
        <v/>
      </c>
      <c r="H217" s="53"/>
      <c r="I217" s="34" t="str">
        <f>IF(AND($A217="",$B217="",$D217=""),"",IF($A217="","⚠ 取得日を入れてください",IF($B217="","⚠ 社員番号を入れてください",IF(COUNTIF(従業員名簿!$B$5:$B$24,$B217)=0,"⚠ 名簿にない社員番号です",IF($D217="","⚠ 取得の単位を選んでください",IF(AND($D217="時間",設定!$C$11="なし"),"⚠ 設定が「時間単位年休なし」になっています",IF(AND($D217="時間",OR($E217="",$E217&lt;=0)),"⚠ 時間数を入れてください",IF(AND($D217&lt;&gt;"時間",$E217&lt;&gt;""),"⚠ 時間数は「時間」のときだけ入れます","OK"))))))))</f>
        <v/>
      </c>
      <c r="J217" s="35" t="str">
        <f>IF($A217="","",IF(AND($B217=年休管理簿!$H$4,$A217&gt;=年休管理簿!$C$7,$A217&lt;年休管理簿!$C$8),COUNTIFS($B$5:$B217,年休管理簿!$H$4,$A$5:$A217,"&gt;="&amp;年休管理簿!$C$7,$A$5:$A217,"&lt;"&amp;年休管理簿!$C$8),""))</f>
        <v/>
      </c>
    </row>
    <row r="218" spans="1:10" ht="18.75" customHeight="1" x14ac:dyDescent="0.15">
      <c r="A218" s="31"/>
      <c r="B218" s="21"/>
      <c r="C218" s="34" t="str">
        <f>IF($B218="","",IFERROR(INDEX(従業員名簿!$C$5:$C$24,MATCH($B218,従業員名簿!$B$5:$B$24,0)),"－"))</f>
        <v/>
      </c>
      <c r="D218" s="21"/>
      <c r="E218" s="52"/>
      <c r="F218" s="37" t="str">
        <f>IF(OR($A218="",$B218=""),"",IF($D218="1日",1,IF($D218="半日",0.5,IF($D218="時間",IFERROR($E218/(INDEX(従業員名簿!$H$5:$H$24,MATCH($B218,従業員名簿!$B$5:$B$24,0))*24),0),0))))</f>
        <v/>
      </c>
      <c r="G218" s="37" t="str">
        <f t="shared" si="3"/>
        <v/>
      </c>
      <c r="H218" s="53"/>
      <c r="I218" s="34" t="str">
        <f>IF(AND($A218="",$B218="",$D218=""),"",IF($A218="","⚠ 取得日を入れてください",IF($B218="","⚠ 社員番号を入れてください",IF(COUNTIF(従業員名簿!$B$5:$B$24,$B218)=0,"⚠ 名簿にない社員番号です",IF($D218="","⚠ 取得の単位を選んでください",IF(AND($D218="時間",設定!$C$11="なし"),"⚠ 設定が「時間単位年休なし」になっています",IF(AND($D218="時間",OR($E218="",$E218&lt;=0)),"⚠ 時間数を入れてください",IF(AND($D218&lt;&gt;"時間",$E218&lt;&gt;""),"⚠ 時間数は「時間」のときだけ入れます","OK"))))))))</f>
        <v/>
      </c>
      <c r="J218" s="35" t="str">
        <f>IF($A218="","",IF(AND($B218=年休管理簿!$H$4,$A218&gt;=年休管理簿!$C$7,$A218&lt;年休管理簿!$C$8),COUNTIFS($B$5:$B218,年休管理簿!$H$4,$A$5:$A218,"&gt;="&amp;年休管理簿!$C$7,$A$5:$A218,"&lt;"&amp;年休管理簿!$C$8),""))</f>
        <v/>
      </c>
    </row>
    <row r="219" spans="1:10" ht="18.75" customHeight="1" x14ac:dyDescent="0.15">
      <c r="A219" s="31"/>
      <c r="B219" s="21"/>
      <c r="C219" s="34" t="str">
        <f>IF($B219="","",IFERROR(INDEX(従業員名簿!$C$5:$C$24,MATCH($B219,従業員名簿!$B$5:$B$24,0)),"－"))</f>
        <v/>
      </c>
      <c r="D219" s="21"/>
      <c r="E219" s="52"/>
      <c r="F219" s="37" t="str">
        <f>IF(OR($A219="",$B219=""),"",IF($D219="1日",1,IF($D219="半日",0.5,IF($D219="時間",IFERROR($E219/(INDEX(従業員名簿!$H$5:$H$24,MATCH($B219,従業員名簿!$B$5:$B$24,0))*24),0),0))))</f>
        <v/>
      </c>
      <c r="G219" s="37" t="str">
        <f t="shared" si="3"/>
        <v/>
      </c>
      <c r="H219" s="53"/>
      <c r="I219" s="34" t="str">
        <f>IF(AND($A219="",$B219="",$D219=""),"",IF($A219="","⚠ 取得日を入れてください",IF($B219="","⚠ 社員番号を入れてください",IF(COUNTIF(従業員名簿!$B$5:$B$24,$B219)=0,"⚠ 名簿にない社員番号です",IF($D219="","⚠ 取得の単位を選んでください",IF(AND($D219="時間",設定!$C$11="なし"),"⚠ 設定が「時間単位年休なし」になっています",IF(AND($D219="時間",OR($E219="",$E219&lt;=0)),"⚠ 時間数を入れてください",IF(AND($D219&lt;&gt;"時間",$E219&lt;&gt;""),"⚠ 時間数は「時間」のときだけ入れます","OK"))))))))</f>
        <v/>
      </c>
      <c r="J219" s="35" t="str">
        <f>IF($A219="","",IF(AND($B219=年休管理簿!$H$4,$A219&gt;=年休管理簿!$C$7,$A219&lt;年休管理簿!$C$8),COUNTIFS($B$5:$B219,年休管理簿!$H$4,$A$5:$A219,"&gt;="&amp;年休管理簿!$C$7,$A$5:$A219,"&lt;"&amp;年休管理簿!$C$8),""))</f>
        <v/>
      </c>
    </row>
    <row r="220" spans="1:10" ht="18.75" customHeight="1" x14ac:dyDescent="0.15">
      <c r="A220" s="31"/>
      <c r="B220" s="21"/>
      <c r="C220" s="34" t="str">
        <f>IF($B220="","",IFERROR(INDEX(従業員名簿!$C$5:$C$24,MATCH($B220,従業員名簿!$B$5:$B$24,0)),"－"))</f>
        <v/>
      </c>
      <c r="D220" s="21"/>
      <c r="E220" s="52"/>
      <c r="F220" s="37" t="str">
        <f>IF(OR($A220="",$B220=""),"",IF($D220="1日",1,IF($D220="半日",0.5,IF($D220="時間",IFERROR($E220/(INDEX(従業員名簿!$H$5:$H$24,MATCH($B220,従業員名簿!$B$5:$B$24,0))*24),0),0))))</f>
        <v/>
      </c>
      <c r="G220" s="37" t="str">
        <f t="shared" si="3"/>
        <v/>
      </c>
      <c r="H220" s="53"/>
      <c r="I220" s="34" t="str">
        <f>IF(AND($A220="",$B220="",$D220=""),"",IF($A220="","⚠ 取得日を入れてください",IF($B220="","⚠ 社員番号を入れてください",IF(COUNTIF(従業員名簿!$B$5:$B$24,$B220)=0,"⚠ 名簿にない社員番号です",IF($D220="","⚠ 取得の単位を選んでください",IF(AND($D220="時間",設定!$C$11="なし"),"⚠ 設定が「時間単位年休なし」になっています",IF(AND($D220="時間",OR($E220="",$E220&lt;=0)),"⚠ 時間数を入れてください",IF(AND($D220&lt;&gt;"時間",$E220&lt;&gt;""),"⚠ 時間数は「時間」のときだけ入れます","OK"))))))))</f>
        <v/>
      </c>
      <c r="J220" s="35" t="str">
        <f>IF($A220="","",IF(AND($B220=年休管理簿!$H$4,$A220&gt;=年休管理簿!$C$7,$A220&lt;年休管理簿!$C$8),COUNTIFS($B$5:$B220,年休管理簿!$H$4,$A$5:$A220,"&gt;="&amp;年休管理簿!$C$7,$A$5:$A220,"&lt;"&amp;年休管理簿!$C$8),""))</f>
        <v/>
      </c>
    </row>
    <row r="221" spans="1:10" ht="18.75" customHeight="1" x14ac:dyDescent="0.15">
      <c r="A221" s="31"/>
      <c r="B221" s="21"/>
      <c r="C221" s="34" t="str">
        <f>IF($B221="","",IFERROR(INDEX(従業員名簿!$C$5:$C$24,MATCH($B221,従業員名簿!$B$5:$B$24,0)),"－"))</f>
        <v/>
      </c>
      <c r="D221" s="21"/>
      <c r="E221" s="52"/>
      <c r="F221" s="37" t="str">
        <f>IF(OR($A221="",$B221=""),"",IF($D221="1日",1,IF($D221="半日",0.5,IF($D221="時間",IFERROR($E221/(INDEX(従業員名簿!$H$5:$H$24,MATCH($B221,従業員名簿!$B$5:$B$24,0))*24),0),0))))</f>
        <v/>
      </c>
      <c r="G221" s="37" t="str">
        <f t="shared" si="3"/>
        <v/>
      </c>
      <c r="H221" s="53"/>
      <c r="I221" s="34" t="str">
        <f>IF(AND($A221="",$B221="",$D221=""),"",IF($A221="","⚠ 取得日を入れてください",IF($B221="","⚠ 社員番号を入れてください",IF(COUNTIF(従業員名簿!$B$5:$B$24,$B221)=0,"⚠ 名簿にない社員番号です",IF($D221="","⚠ 取得の単位を選んでください",IF(AND($D221="時間",設定!$C$11="なし"),"⚠ 設定が「時間単位年休なし」になっています",IF(AND($D221="時間",OR($E221="",$E221&lt;=0)),"⚠ 時間数を入れてください",IF(AND($D221&lt;&gt;"時間",$E221&lt;&gt;""),"⚠ 時間数は「時間」のときだけ入れます","OK"))))))))</f>
        <v/>
      </c>
      <c r="J221" s="35" t="str">
        <f>IF($A221="","",IF(AND($B221=年休管理簿!$H$4,$A221&gt;=年休管理簿!$C$7,$A221&lt;年休管理簿!$C$8),COUNTIFS($B$5:$B221,年休管理簿!$H$4,$A$5:$A221,"&gt;="&amp;年休管理簿!$C$7,$A$5:$A221,"&lt;"&amp;年休管理簿!$C$8),""))</f>
        <v/>
      </c>
    </row>
    <row r="222" spans="1:10" ht="18.75" customHeight="1" x14ac:dyDescent="0.15">
      <c r="A222" s="31"/>
      <c r="B222" s="21"/>
      <c r="C222" s="34" t="str">
        <f>IF($B222="","",IFERROR(INDEX(従業員名簿!$C$5:$C$24,MATCH($B222,従業員名簿!$B$5:$B$24,0)),"－"))</f>
        <v/>
      </c>
      <c r="D222" s="21"/>
      <c r="E222" s="52"/>
      <c r="F222" s="37" t="str">
        <f>IF(OR($A222="",$B222=""),"",IF($D222="1日",1,IF($D222="半日",0.5,IF($D222="時間",IFERROR($E222/(INDEX(従業員名簿!$H$5:$H$24,MATCH($B222,従業員名簿!$B$5:$B$24,0))*24),0),0))))</f>
        <v/>
      </c>
      <c r="G222" s="37" t="str">
        <f t="shared" si="3"/>
        <v/>
      </c>
      <c r="H222" s="53"/>
      <c r="I222" s="34" t="str">
        <f>IF(AND($A222="",$B222="",$D222=""),"",IF($A222="","⚠ 取得日を入れてください",IF($B222="","⚠ 社員番号を入れてください",IF(COUNTIF(従業員名簿!$B$5:$B$24,$B222)=0,"⚠ 名簿にない社員番号です",IF($D222="","⚠ 取得の単位を選んでください",IF(AND($D222="時間",設定!$C$11="なし"),"⚠ 設定が「時間単位年休なし」になっています",IF(AND($D222="時間",OR($E222="",$E222&lt;=0)),"⚠ 時間数を入れてください",IF(AND($D222&lt;&gt;"時間",$E222&lt;&gt;""),"⚠ 時間数は「時間」のときだけ入れます","OK"))))))))</f>
        <v/>
      </c>
      <c r="J222" s="35" t="str">
        <f>IF($A222="","",IF(AND($B222=年休管理簿!$H$4,$A222&gt;=年休管理簿!$C$7,$A222&lt;年休管理簿!$C$8),COUNTIFS($B$5:$B222,年休管理簿!$H$4,$A$5:$A222,"&gt;="&amp;年休管理簿!$C$7,$A$5:$A222,"&lt;"&amp;年休管理簿!$C$8),""))</f>
        <v/>
      </c>
    </row>
    <row r="223" spans="1:10" ht="18.75" customHeight="1" x14ac:dyDescent="0.15">
      <c r="A223" s="31"/>
      <c r="B223" s="21"/>
      <c r="C223" s="34" t="str">
        <f>IF($B223="","",IFERROR(INDEX(従業員名簿!$C$5:$C$24,MATCH($B223,従業員名簿!$B$5:$B$24,0)),"－"))</f>
        <v/>
      </c>
      <c r="D223" s="21"/>
      <c r="E223" s="52"/>
      <c r="F223" s="37" t="str">
        <f>IF(OR($A223="",$B223=""),"",IF($D223="1日",1,IF($D223="半日",0.5,IF($D223="時間",IFERROR($E223/(INDEX(従業員名簿!$H$5:$H$24,MATCH($B223,従業員名簿!$B$5:$B$24,0))*24),0),0))))</f>
        <v/>
      </c>
      <c r="G223" s="37" t="str">
        <f t="shared" si="3"/>
        <v/>
      </c>
      <c r="H223" s="53"/>
      <c r="I223" s="34" t="str">
        <f>IF(AND($A223="",$B223="",$D223=""),"",IF($A223="","⚠ 取得日を入れてください",IF($B223="","⚠ 社員番号を入れてください",IF(COUNTIF(従業員名簿!$B$5:$B$24,$B223)=0,"⚠ 名簿にない社員番号です",IF($D223="","⚠ 取得の単位を選んでください",IF(AND($D223="時間",設定!$C$11="なし"),"⚠ 設定が「時間単位年休なし」になっています",IF(AND($D223="時間",OR($E223="",$E223&lt;=0)),"⚠ 時間数を入れてください",IF(AND($D223&lt;&gt;"時間",$E223&lt;&gt;""),"⚠ 時間数は「時間」のときだけ入れます","OK"))))))))</f>
        <v/>
      </c>
      <c r="J223" s="35" t="str">
        <f>IF($A223="","",IF(AND($B223=年休管理簿!$H$4,$A223&gt;=年休管理簿!$C$7,$A223&lt;年休管理簿!$C$8),COUNTIFS($B$5:$B223,年休管理簿!$H$4,$A$5:$A223,"&gt;="&amp;年休管理簿!$C$7,$A$5:$A223,"&lt;"&amp;年休管理簿!$C$8),""))</f>
        <v/>
      </c>
    </row>
    <row r="224" spans="1:10" ht="18.75" customHeight="1" x14ac:dyDescent="0.15">
      <c r="A224" s="31"/>
      <c r="B224" s="21"/>
      <c r="C224" s="34" t="str">
        <f>IF($B224="","",IFERROR(INDEX(従業員名簿!$C$5:$C$24,MATCH($B224,従業員名簿!$B$5:$B$24,0)),"－"))</f>
        <v/>
      </c>
      <c r="D224" s="21"/>
      <c r="E224" s="52"/>
      <c r="F224" s="37" t="str">
        <f>IF(OR($A224="",$B224=""),"",IF($D224="1日",1,IF($D224="半日",0.5,IF($D224="時間",IFERROR($E224/(INDEX(従業員名簿!$H$5:$H$24,MATCH($B224,従業員名簿!$B$5:$B$24,0))*24),0),0))))</f>
        <v/>
      </c>
      <c r="G224" s="37" t="str">
        <f t="shared" si="3"/>
        <v/>
      </c>
      <c r="H224" s="53"/>
      <c r="I224" s="34" t="str">
        <f>IF(AND($A224="",$B224="",$D224=""),"",IF($A224="","⚠ 取得日を入れてください",IF($B224="","⚠ 社員番号を入れてください",IF(COUNTIF(従業員名簿!$B$5:$B$24,$B224)=0,"⚠ 名簿にない社員番号です",IF($D224="","⚠ 取得の単位を選んでください",IF(AND($D224="時間",設定!$C$11="なし"),"⚠ 設定が「時間単位年休なし」になっています",IF(AND($D224="時間",OR($E224="",$E224&lt;=0)),"⚠ 時間数を入れてください",IF(AND($D224&lt;&gt;"時間",$E224&lt;&gt;""),"⚠ 時間数は「時間」のときだけ入れます","OK"))))))))</f>
        <v/>
      </c>
      <c r="J224" s="35" t="str">
        <f>IF($A224="","",IF(AND($B224=年休管理簿!$H$4,$A224&gt;=年休管理簿!$C$7,$A224&lt;年休管理簿!$C$8),COUNTIFS($B$5:$B224,年休管理簿!$H$4,$A$5:$A224,"&gt;="&amp;年休管理簿!$C$7,$A$5:$A224,"&lt;"&amp;年休管理簿!$C$8),""))</f>
        <v/>
      </c>
    </row>
    <row r="225" spans="1:10" ht="18.75" customHeight="1" x14ac:dyDescent="0.15">
      <c r="A225" s="31"/>
      <c r="B225" s="21"/>
      <c r="C225" s="34" t="str">
        <f>IF($B225="","",IFERROR(INDEX(従業員名簿!$C$5:$C$24,MATCH($B225,従業員名簿!$B$5:$B$24,0)),"－"))</f>
        <v/>
      </c>
      <c r="D225" s="21"/>
      <c r="E225" s="52"/>
      <c r="F225" s="37" t="str">
        <f>IF(OR($A225="",$B225=""),"",IF($D225="1日",1,IF($D225="半日",0.5,IF($D225="時間",IFERROR($E225/(INDEX(従業員名簿!$H$5:$H$24,MATCH($B225,従業員名簿!$B$5:$B$24,0))*24),0),0))))</f>
        <v/>
      </c>
      <c r="G225" s="37" t="str">
        <f t="shared" si="3"/>
        <v/>
      </c>
      <c r="H225" s="53"/>
      <c r="I225" s="34" t="str">
        <f>IF(AND($A225="",$B225="",$D225=""),"",IF($A225="","⚠ 取得日を入れてください",IF($B225="","⚠ 社員番号を入れてください",IF(COUNTIF(従業員名簿!$B$5:$B$24,$B225)=0,"⚠ 名簿にない社員番号です",IF($D225="","⚠ 取得の単位を選んでください",IF(AND($D225="時間",設定!$C$11="なし"),"⚠ 設定が「時間単位年休なし」になっています",IF(AND($D225="時間",OR($E225="",$E225&lt;=0)),"⚠ 時間数を入れてください",IF(AND($D225&lt;&gt;"時間",$E225&lt;&gt;""),"⚠ 時間数は「時間」のときだけ入れます","OK"))))))))</f>
        <v/>
      </c>
      <c r="J225" s="35" t="str">
        <f>IF($A225="","",IF(AND($B225=年休管理簿!$H$4,$A225&gt;=年休管理簿!$C$7,$A225&lt;年休管理簿!$C$8),COUNTIFS($B$5:$B225,年休管理簿!$H$4,$A$5:$A225,"&gt;="&amp;年休管理簿!$C$7,$A$5:$A225,"&lt;"&amp;年休管理簿!$C$8),""))</f>
        <v/>
      </c>
    </row>
    <row r="226" spans="1:10" ht="18.75" customHeight="1" x14ac:dyDescent="0.15">
      <c r="A226" s="31"/>
      <c r="B226" s="21"/>
      <c r="C226" s="34" t="str">
        <f>IF($B226="","",IFERROR(INDEX(従業員名簿!$C$5:$C$24,MATCH($B226,従業員名簿!$B$5:$B$24,0)),"－"))</f>
        <v/>
      </c>
      <c r="D226" s="21"/>
      <c r="E226" s="52"/>
      <c r="F226" s="37" t="str">
        <f>IF(OR($A226="",$B226=""),"",IF($D226="1日",1,IF($D226="半日",0.5,IF($D226="時間",IFERROR($E226/(INDEX(従業員名簿!$H$5:$H$24,MATCH($B226,従業員名簿!$B$5:$B$24,0))*24),0),0))))</f>
        <v/>
      </c>
      <c r="G226" s="37" t="str">
        <f t="shared" si="3"/>
        <v/>
      </c>
      <c r="H226" s="53"/>
      <c r="I226" s="34" t="str">
        <f>IF(AND($A226="",$B226="",$D226=""),"",IF($A226="","⚠ 取得日を入れてください",IF($B226="","⚠ 社員番号を入れてください",IF(COUNTIF(従業員名簿!$B$5:$B$24,$B226)=0,"⚠ 名簿にない社員番号です",IF($D226="","⚠ 取得の単位を選んでください",IF(AND($D226="時間",設定!$C$11="なし"),"⚠ 設定が「時間単位年休なし」になっています",IF(AND($D226="時間",OR($E226="",$E226&lt;=0)),"⚠ 時間数を入れてください",IF(AND($D226&lt;&gt;"時間",$E226&lt;&gt;""),"⚠ 時間数は「時間」のときだけ入れます","OK"))))))))</f>
        <v/>
      </c>
      <c r="J226" s="35" t="str">
        <f>IF($A226="","",IF(AND($B226=年休管理簿!$H$4,$A226&gt;=年休管理簿!$C$7,$A226&lt;年休管理簿!$C$8),COUNTIFS($B$5:$B226,年休管理簿!$H$4,$A$5:$A226,"&gt;="&amp;年休管理簿!$C$7,$A$5:$A226,"&lt;"&amp;年休管理簿!$C$8),""))</f>
        <v/>
      </c>
    </row>
    <row r="227" spans="1:10" ht="18.75" customHeight="1" x14ac:dyDescent="0.15">
      <c r="A227" s="31"/>
      <c r="B227" s="21"/>
      <c r="C227" s="34" t="str">
        <f>IF($B227="","",IFERROR(INDEX(従業員名簿!$C$5:$C$24,MATCH($B227,従業員名簿!$B$5:$B$24,0)),"－"))</f>
        <v/>
      </c>
      <c r="D227" s="21"/>
      <c r="E227" s="52"/>
      <c r="F227" s="37" t="str">
        <f>IF(OR($A227="",$B227=""),"",IF($D227="1日",1,IF($D227="半日",0.5,IF($D227="時間",IFERROR($E227/(INDEX(従業員名簿!$H$5:$H$24,MATCH($B227,従業員名簿!$B$5:$B$24,0))*24),0),0))))</f>
        <v/>
      </c>
      <c r="G227" s="37" t="str">
        <f t="shared" si="3"/>
        <v/>
      </c>
      <c r="H227" s="53"/>
      <c r="I227" s="34" t="str">
        <f>IF(AND($A227="",$B227="",$D227=""),"",IF($A227="","⚠ 取得日を入れてください",IF($B227="","⚠ 社員番号を入れてください",IF(COUNTIF(従業員名簿!$B$5:$B$24,$B227)=0,"⚠ 名簿にない社員番号です",IF($D227="","⚠ 取得の単位を選んでください",IF(AND($D227="時間",設定!$C$11="なし"),"⚠ 設定が「時間単位年休なし」になっています",IF(AND($D227="時間",OR($E227="",$E227&lt;=0)),"⚠ 時間数を入れてください",IF(AND($D227&lt;&gt;"時間",$E227&lt;&gt;""),"⚠ 時間数は「時間」のときだけ入れます","OK"))))))))</f>
        <v/>
      </c>
      <c r="J227" s="35" t="str">
        <f>IF($A227="","",IF(AND($B227=年休管理簿!$H$4,$A227&gt;=年休管理簿!$C$7,$A227&lt;年休管理簿!$C$8),COUNTIFS($B$5:$B227,年休管理簿!$H$4,$A$5:$A227,"&gt;="&amp;年休管理簿!$C$7,$A$5:$A227,"&lt;"&amp;年休管理簿!$C$8),""))</f>
        <v/>
      </c>
    </row>
    <row r="228" spans="1:10" ht="18.75" customHeight="1" x14ac:dyDescent="0.15">
      <c r="A228" s="31"/>
      <c r="B228" s="21"/>
      <c r="C228" s="34" t="str">
        <f>IF($B228="","",IFERROR(INDEX(従業員名簿!$C$5:$C$24,MATCH($B228,従業員名簿!$B$5:$B$24,0)),"－"))</f>
        <v/>
      </c>
      <c r="D228" s="21"/>
      <c r="E228" s="52"/>
      <c r="F228" s="37" t="str">
        <f>IF(OR($A228="",$B228=""),"",IF($D228="1日",1,IF($D228="半日",0.5,IF($D228="時間",IFERROR($E228/(INDEX(従業員名簿!$H$5:$H$24,MATCH($B228,従業員名簿!$B$5:$B$24,0))*24),0),0))))</f>
        <v/>
      </c>
      <c r="G228" s="37" t="str">
        <f t="shared" si="3"/>
        <v/>
      </c>
      <c r="H228" s="53"/>
      <c r="I228" s="34" t="str">
        <f>IF(AND($A228="",$B228="",$D228=""),"",IF($A228="","⚠ 取得日を入れてください",IF($B228="","⚠ 社員番号を入れてください",IF(COUNTIF(従業員名簿!$B$5:$B$24,$B228)=0,"⚠ 名簿にない社員番号です",IF($D228="","⚠ 取得の単位を選んでください",IF(AND($D228="時間",設定!$C$11="なし"),"⚠ 設定が「時間単位年休なし」になっています",IF(AND($D228="時間",OR($E228="",$E228&lt;=0)),"⚠ 時間数を入れてください",IF(AND($D228&lt;&gt;"時間",$E228&lt;&gt;""),"⚠ 時間数は「時間」のときだけ入れます","OK"))))))))</f>
        <v/>
      </c>
      <c r="J228" s="35" t="str">
        <f>IF($A228="","",IF(AND($B228=年休管理簿!$H$4,$A228&gt;=年休管理簿!$C$7,$A228&lt;年休管理簿!$C$8),COUNTIFS($B$5:$B228,年休管理簿!$H$4,$A$5:$A228,"&gt;="&amp;年休管理簿!$C$7,$A$5:$A228,"&lt;"&amp;年休管理簿!$C$8),""))</f>
        <v/>
      </c>
    </row>
    <row r="229" spans="1:10" ht="18.75" customHeight="1" x14ac:dyDescent="0.15">
      <c r="A229" s="31"/>
      <c r="B229" s="21"/>
      <c r="C229" s="34" t="str">
        <f>IF($B229="","",IFERROR(INDEX(従業員名簿!$C$5:$C$24,MATCH($B229,従業員名簿!$B$5:$B$24,0)),"－"))</f>
        <v/>
      </c>
      <c r="D229" s="21"/>
      <c r="E229" s="52"/>
      <c r="F229" s="37" t="str">
        <f>IF(OR($A229="",$B229=""),"",IF($D229="1日",1,IF($D229="半日",0.5,IF($D229="時間",IFERROR($E229/(INDEX(従業員名簿!$H$5:$H$24,MATCH($B229,従業員名簿!$B$5:$B$24,0))*24),0),0))))</f>
        <v/>
      </c>
      <c r="G229" s="37" t="str">
        <f t="shared" si="3"/>
        <v/>
      </c>
      <c r="H229" s="53"/>
      <c r="I229" s="34" t="str">
        <f>IF(AND($A229="",$B229="",$D229=""),"",IF($A229="","⚠ 取得日を入れてください",IF($B229="","⚠ 社員番号を入れてください",IF(COUNTIF(従業員名簿!$B$5:$B$24,$B229)=0,"⚠ 名簿にない社員番号です",IF($D229="","⚠ 取得の単位を選んでください",IF(AND($D229="時間",設定!$C$11="なし"),"⚠ 設定が「時間単位年休なし」になっています",IF(AND($D229="時間",OR($E229="",$E229&lt;=0)),"⚠ 時間数を入れてください",IF(AND($D229&lt;&gt;"時間",$E229&lt;&gt;""),"⚠ 時間数は「時間」のときだけ入れます","OK"))))))))</f>
        <v/>
      </c>
      <c r="J229" s="35" t="str">
        <f>IF($A229="","",IF(AND($B229=年休管理簿!$H$4,$A229&gt;=年休管理簿!$C$7,$A229&lt;年休管理簿!$C$8),COUNTIFS($B$5:$B229,年休管理簿!$H$4,$A$5:$A229,"&gt;="&amp;年休管理簿!$C$7,$A$5:$A229,"&lt;"&amp;年休管理簿!$C$8),""))</f>
        <v/>
      </c>
    </row>
    <row r="230" spans="1:10" ht="18.75" customHeight="1" x14ac:dyDescent="0.15">
      <c r="A230" s="31"/>
      <c r="B230" s="21"/>
      <c r="C230" s="34" t="str">
        <f>IF($B230="","",IFERROR(INDEX(従業員名簿!$C$5:$C$24,MATCH($B230,従業員名簿!$B$5:$B$24,0)),"－"))</f>
        <v/>
      </c>
      <c r="D230" s="21"/>
      <c r="E230" s="52"/>
      <c r="F230" s="37" t="str">
        <f>IF(OR($A230="",$B230=""),"",IF($D230="1日",1,IF($D230="半日",0.5,IF($D230="時間",IFERROR($E230/(INDEX(従業員名簿!$H$5:$H$24,MATCH($B230,従業員名簿!$B$5:$B$24,0))*24),0),0))))</f>
        <v/>
      </c>
      <c r="G230" s="37" t="str">
        <f t="shared" si="3"/>
        <v/>
      </c>
      <c r="H230" s="53"/>
      <c r="I230" s="34" t="str">
        <f>IF(AND($A230="",$B230="",$D230=""),"",IF($A230="","⚠ 取得日を入れてください",IF($B230="","⚠ 社員番号を入れてください",IF(COUNTIF(従業員名簿!$B$5:$B$24,$B230)=0,"⚠ 名簿にない社員番号です",IF($D230="","⚠ 取得の単位を選んでください",IF(AND($D230="時間",設定!$C$11="なし"),"⚠ 設定が「時間単位年休なし」になっています",IF(AND($D230="時間",OR($E230="",$E230&lt;=0)),"⚠ 時間数を入れてください",IF(AND($D230&lt;&gt;"時間",$E230&lt;&gt;""),"⚠ 時間数は「時間」のときだけ入れます","OK"))))))))</f>
        <v/>
      </c>
      <c r="J230" s="35" t="str">
        <f>IF($A230="","",IF(AND($B230=年休管理簿!$H$4,$A230&gt;=年休管理簿!$C$7,$A230&lt;年休管理簿!$C$8),COUNTIFS($B$5:$B230,年休管理簿!$H$4,$A$5:$A230,"&gt;="&amp;年休管理簿!$C$7,$A$5:$A230,"&lt;"&amp;年休管理簿!$C$8),""))</f>
        <v/>
      </c>
    </row>
    <row r="231" spans="1:10" ht="18.75" customHeight="1" x14ac:dyDescent="0.15">
      <c r="A231" s="31"/>
      <c r="B231" s="21"/>
      <c r="C231" s="34" t="str">
        <f>IF($B231="","",IFERROR(INDEX(従業員名簿!$C$5:$C$24,MATCH($B231,従業員名簿!$B$5:$B$24,0)),"－"))</f>
        <v/>
      </c>
      <c r="D231" s="21"/>
      <c r="E231" s="52"/>
      <c r="F231" s="37" t="str">
        <f>IF(OR($A231="",$B231=""),"",IF($D231="1日",1,IF($D231="半日",0.5,IF($D231="時間",IFERROR($E231/(INDEX(従業員名簿!$H$5:$H$24,MATCH($B231,従業員名簿!$B$5:$B$24,0))*24),0),0))))</f>
        <v/>
      </c>
      <c r="G231" s="37" t="str">
        <f t="shared" si="3"/>
        <v/>
      </c>
      <c r="H231" s="53"/>
      <c r="I231" s="34" t="str">
        <f>IF(AND($A231="",$B231="",$D231=""),"",IF($A231="","⚠ 取得日を入れてください",IF($B231="","⚠ 社員番号を入れてください",IF(COUNTIF(従業員名簿!$B$5:$B$24,$B231)=0,"⚠ 名簿にない社員番号です",IF($D231="","⚠ 取得の単位を選んでください",IF(AND($D231="時間",設定!$C$11="なし"),"⚠ 設定が「時間単位年休なし」になっています",IF(AND($D231="時間",OR($E231="",$E231&lt;=0)),"⚠ 時間数を入れてください",IF(AND($D231&lt;&gt;"時間",$E231&lt;&gt;""),"⚠ 時間数は「時間」のときだけ入れます","OK"))))))))</f>
        <v/>
      </c>
      <c r="J231" s="35" t="str">
        <f>IF($A231="","",IF(AND($B231=年休管理簿!$H$4,$A231&gt;=年休管理簿!$C$7,$A231&lt;年休管理簿!$C$8),COUNTIFS($B$5:$B231,年休管理簿!$H$4,$A$5:$A231,"&gt;="&amp;年休管理簿!$C$7,$A$5:$A231,"&lt;"&amp;年休管理簿!$C$8),""))</f>
        <v/>
      </c>
    </row>
    <row r="232" spans="1:10" ht="18.75" customHeight="1" x14ac:dyDescent="0.15">
      <c r="A232" s="31"/>
      <c r="B232" s="21"/>
      <c r="C232" s="34" t="str">
        <f>IF($B232="","",IFERROR(INDEX(従業員名簿!$C$5:$C$24,MATCH($B232,従業員名簿!$B$5:$B$24,0)),"－"))</f>
        <v/>
      </c>
      <c r="D232" s="21"/>
      <c r="E232" s="52"/>
      <c r="F232" s="37" t="str">
        <f>IF(OR($A232="",$B232=""),"",IF($D232="1日",1,IF($D232="半日",0.5,IF($D232="時間",IFERROR($E232/(INDEX(従業員名簿!$H$5:$H$24,MATCH($B232,従業員名簿!$B$5:$B$24,0))*24),0),0))))</f>
        <v/>
      </c>
      <c r="G232" s="37" t="str">
        <f t="shared" si="3"/>
        <v/>
      </c>
      <c r="H232" s="53"/>
      <c r="I232" s="34" t="str">
        <f>IF(AND($A232="",$B232="",$D232=""),"",IF($A232="","⚠ 取得日を入れてください",IF($B232="","⚠ 社員番号を入れてください",IF(COUNTIF(従業員名簿!$B$5:$B$24,$B232)=0,"⚠ 名簿にない社員番号です",IF($D232="","⚠ 取得の単位を選んでください",IF(AND($D232="時間",設定!$C$11="なし"),"⚠ 設定が「時間単位年休なし」になっています",IF(AND($D232="時間",OR($E232="",$E232&lt;=0)),"⚠ 時間数を入れてください",IF(AND($D232&lt;&gt;"時間",$E232&lt;&gt;""),"⚠ 時間数は「時間」のときだけ入れます","OK"))))))))</f>
        <v/>
      </c>
      <c r="J232" s="35" t="str">
        <f>IF($A232="","",IF(AND($B232=年休管理簿!$H$4,$A232&gt;=年休管理簿!$C$7,$A232&lt;年休管理簿!$C$8),COUNTIFS($B$5:$B232,年休管理簿!$H$4,$A$5:$A232,"&gt;="&amp;年休管理簿!$C$7,$A$5:$A232,"&lt;"&amp;年休管理簿!$C$8),""))</f>
        <v/>
      </c>
    </row>
    <row r="233" spans="1:10" ht="18.75" customHeight="1" x14ac:dyDescent="0.15">
      <c r="A233" s="31"/>
      <c r="B233" s="21"/>
      <c r="C233" s="34" t="str">
        <f>IF($B233="","",IFERROR(INDEX(従業員名簿!$C$5:$C$24,MATCH($B233,従業員名簿!$B$5:$B$24,0)),"－"))</f>
        <v/>
      </c>
      <c r="D233" s="21"/>
      <c r="E233" s="52"/>
      <c r="F233" s="37" t="str">
        <f>IF(OR($A233="",$B233=""),"",IF($D233="1日",1,IF($D233="半日",0.5,IF($D233="時間",IFERROR($E233/(INDEX(従業員名簿!$H$5:$H$24,MATCH($B233,従業員名簿!$B$5:$B$24,0))*24),0),0))))</f>
        <v/>
      </c>
      <c r="G233" s="37" t="str">
        <f t="shared" si="3"/>
        <v/>
      </c>
      <c r="H233" s="53"/>
      <c r="I233" s="34" t="str">
        <f>IF(AND($A233="",$B233="",$D233=""),"",IF($A233="","⚠ 取得日を入れてください",IF($B233="","⚠ 社員番号を入れてください",IF(COUNTIF(従業員名簿!$B$5:$B$24,$B233)=0,"⚠ 名簿にない社員番号です",IF($D233="","⚠ 取得の単位を選んでください",IF(AND($D233="時間",設定!$C$11="なし"),"⚠ 設定が「時間単位年休なし」になっています",IF(AND($D233="時間",OR($E233="",$E233&lt;=0)),"⚠ 時間数を入れてください",IF(AND($D233&lt;&gt;"時間",$E233&lt;&gt;""),"⚠ 時間数は「時間」のときだけ入れます","OK"))))))))</f>
        <v/>
      </c>
      <c r="J233" s="35" t="str">
        <f>IF($A233="","",IF(AND($B233=年休管理簿!$H$4,$A233&gt;=年休管理簿!$C$7,$A233&lt;年休管理簿!$C$8),COUNTIFS($B$5:$B233,年休管理簿!$H$4,$A$5:$A233,"&gt;="&amp;年休管理簿!$C$7,$A$5:$A233,"&lt;"&amp;年休管理簿!$C$8),""))</f>
        <v/>
      </c>
    </row>
    <row r="234" spans="1:10" ht="18.75" customHeight="1" x14ac:dyDescent="0.15">
      <c r="A234" s="31"/>
      <c r="B234" s="21"/>
      <c r="C234" s="34" t="str">
        <f>IF($B234="","",IFERROR(INDEX(従業員名簿!$C$5:$C$24,MATCH($B234,従業員名簿!$B$5:$B$24,0)),"－"))</f>
        <v/>
      </c>
      <c r="D234" s="21"/>
      <c r="E234" s="52"/>
      <c r="F234" s="37" t="str">
        <f>IF(OR($A234="",$B234=""),"",IF($D234="1日",1,IF($D234="半日",0.5,IF($D234="時間",IFERROR($E234/(INDEX(従業員名簿!$H$5:$H$24,MATCH($B234,従業員名簿!$B$5:$B$24,0))*24),0),0))))</f>
        <v/>
      </c>
      <c r="G234" s="37" t="str">
        <f t="shared" si="3"/>
        <v/>
      </c>
      <c r="H234" s="53"/>
      <c r="I234" s="34" t="str">
        <f>IF(AND($A234="",$B234="",$D234=""),"",IF($A234="","⚠ 取得日を入れてください",IF($B234="","⚠ 社員番号を入れてください",IF(COUNTIF(従業員名簿!$B$5:$B$24,$B234)=0,"⚠ 名簿にない社員番号です",IF($D234="","⚠ 取得の単位を選んでください",IF(AND($D234="時間",設定!$C$11="なし"),"⚠ 設定が「時間単位年休なし」になっています",IF(AND($D234="時間",OR($E234="",$E234&lt;=0)),"⚠ 時間数を入れてください",IF(AND($D234&lt;&gt;"時間",$E234&lt;&gt;""),"⚠ 時間数は「時間」のときだけ入れます","OK"))))))))</f>
        <v/>
      </c>
      <c r="J234" s="35" t="str">
        <f>IF($A234="","",IF(AND($B234=年休管理簿!$H$4,$A234&gt;=年休管理簿!$C$7,$A234&lt;年休管理簿!$C$8),COUNTIFS($B$5:$B234,年休管理簿!$H$4,$A$5:$A234,"&gt;="&amp;年休管理簿!$C$7,$A$5:$A234,"&lt;"&amp;年休管理簿!$C$8),""))</f>
        <v/>
      </c>
    </row>
    <row r="235" spans="1:10" ht="18.75" customHeight="1" x14ac:dyDescent="0.15">
      <c r="A235" s="31"/>
      <c r="B235" s="21"/>
      <c r="C235" s="34" t="str">
        <f>IF($B235="","",IFERROR(INDEX(従業員名簿!$C$5:$C$24,MATCH($B235,従業員名簿!$B$5:$B$24,0)),"－"))</f>
        <v/>
      </c>
      <c r="D235" s="21"/>
      <c r="E235" s="52"/>
      <c r="F235" s="37" t="str">
        <f>IF(OR($A235="",$B235=""),"",IF($D235="1日",1,IF($D235="半日",0.5,IF($D235="時間",IFERROR($E235/(INDEX(従業員名簿!$H$5:$H$24,MATCH($B235,従業員名簿!$B$5:$B$24,0))*24),0),0))))</f>
        <v/>
      </c>
      <c r="G235" s="37" t="str">
        <f t="shared" si="3"/>
        <v/>
      </c>
      <c r="H235" s="53"/>
      <c r="I235" s="34" t="str">
        <f>IF(AND($A235="",$B235="",$D235=""),"",IF($A235="","⚠ 取得日を入れてください",IF($B235="","⚠ 社員番号を入れてください",IF(COUNTIF(従業員名簿!$B$5:$B$24,$B235)=0,"⚠ 名簿にない社員番号です",IF($D235="","⚠ 取得の単位を選んでください",IF(AND($D235="時間",設定!$C$11="なし"),"⚠ 設定が「時間単位年休なし」になっています",IF(AND($D235="時間",OR($E235="",$E235&lt;=0)),"⚠ 時間数を入れてください",IF(AND($D235&lt;&gt;"時間",$E235&lt;&gt;""),"⚠ 時間数は「時間」のときだけ入れます","OK"))))))))</f>
        <v/>
      </c>
      <c r="J235" s="35" t="str">
        <f>IF($A235="","",IF(AND($B235=年休管理簿!$H$4,$A235&gt;=年休管理簿!$C$7,$A235&lt;年休管理簿!$C$8),COUNTIFS($B$5:$B235,年休管理簿!$H$4,$A$5:$A235,"&gt;="&amp;年休管理簿!$C$7,$A$5:$A235,"&lt;"&amp;年休管理簿!$C$8),""))</f>
        <v/>
      </c>
    </row>
    <row r="236" spans="1:10" ht="18.75" customHeight="1" x14ac:dyDescent="0.15">
      <c r="A236" s="31"/>
      <c r="B236" s="21"/>
      <c r="C236" s="34" t="str">
        <f>IF($B236="","",IFERROR(INDEX(従業員名簿!$C$5:$C$24,MATCH($B236,従業員名簿!$B$5:$B$24,0)),"－"))</f>
        <v/>
      </c>
      <c r="D236" s="21"/>
      <c r="E236" s="52"/>
      <c r="F236" s="37" t="str">
        <f>IF(OR($A236="",$B236=""),"",IF($D236="1日",1,IF($D236="半日",0.5,IF($D236="時間",IFERROR($E236/(INDEX(従業員名簿!$H$5:$H$24,MATCH($B236,従業員名簿!$B$5:$B$24,0))*24),0),0))))</f>
        <v/>
      </c>
      <c r="G236" s="37" t="str">
        <f t="shared" si="3"/>
        <v/>
      </c>
      <c r="H236" s="53"/>
      <c r="I236" s="34" t="str">
        <f>IF(AND($A236="",$B236="",$D236=""),"",IF($A236="","⚠ 取得日を入れてください",IF($B236="","⚠ 社員番号を入れてください",IF(COUNTIF(従業員名簿!$B$5:$B$24,$B236)=0,"⚠ 名簿にない社員番号です",IF($D236="","⚠ 取得の単位を選んでください",IF(AND($D236="時間",設定!$C$11="なし"),"⚠ 設定が「時間単位年休なし」になっています",IF(AND($D236="時間",OR($E236="",$E236&lt;=0)),"⚠ 時間数を入れてください",IF(AND($D236&lt;&gt;"時間",$E236&lt;&gt;""),"⚠ 時間数は「時間」のときだけ入れます","OK"))))))))</f>
        <v/>
      </c>
      <c r="J236" s="35" t="str">
        <f>IF($A236="","",IF(AND($B236=年休管理簿!$H$4,$A236&gt;=年休管理簿!$C$7,$A236&lt;年休管理簿!$C$8),COUNTIFS($B$5:$B236,年休管理簿!$H$4,$A$5:$A236,"&gt;="&amp;年休管理簿!$C$7,$A$5:$A236,"&lt;"&amp;年休管理簿!$C$8),""))</f>
        <v/>
      </c>
    </row>
    <row r="237" spans="1:10" ht="18.75" customHeight="1" x14ac:dyDescent="0.15">
      <c r="A237" s="31"/>
      <c r="B237" s="21"/>
      <c r="C237" s="34" t="str">
        <f>IF($B237="","",IFERROR(INDEX(従業員名簿!$C$5:$C$24,MATCH($B237,従業員名簿!$B$5:$B$24,0)),"－"))</f>
        <v/>
      </c>
      <c r="D237" s="21"/>
      <c r="E237" s="52"/>
      <c r="F237" s="37" t="str">
        <f>IF(OR($A237="",$B237=""),"",IF($D237="1日",1,IF($D237="半日",0.5,IF($D237="時間",IFERROR($E237/(INDEX(従業員名簿!$H$5:$H$24,MATCH($B237,従業員名簿!$B$5:$B$24,0))*24),0),0))))</f>
        <v/>
      </c>
      <c r="G237" s="37" t="str">
        <f t="shared" si="3"/>
        <v/>
      </c>
      <c r="H237" s="53"/>
      <c r="I237" s="34" t="str">
        <f>IF(AND($A237="",$B237="",$D237=""),"",IF($A237="","⚠ 取得日を入れてください",IF($B237="","⚠ 社員番号を入れてください",IF(COUNTIF(従業員名簿!$B$5:$B$24,$B237)=0,"⚠ 名簿にない社員番号です",IF($D237="","⚠ 取得の単位を選んでください",IF(AND($D237="時間",設定!$C$11="なし"),"⚠ 設定が「時間単位年休なし」になっています",IF(AND($D237="時間",OR($E237="",$E237&lt;=0)),"⚠ 時間数を入れてください",IF(AND($D237&lt;&gt;"時間",$E237&lt;&gt;""),"⚠ 時間数は「時間」のときだけ入れます","OK"))))))))</f>
        <v/>
      </c>
      <c r="J237" s="35" t="str">
        <f>IF($A237="","",IF(AND($B237=年休管理簿!$H$4,$A237&gt;=年休管理簿!$C$7,$A237&lt;年休管理簿!$C$8),COUNTIFS($B$5:$B237,年休管理簿!$H$4,$A$5:$A237,"&gt;="&amp;年休管理簿!$C$7,$A$5:$A237,"&lt;"&amp;年休管理簿!$C$8),""))</f>
        <v/>
      </c>
    </row>
    <row r="238" spans="1:10" ht="18.75" customHeight="1" x14ac:dyDescent="0.15">
      <c r="A238" s="31"/>
      <c r="B238" s="21"/>
      <c r="C238" s="34" t="str">
        <f>IF($B238="","",IFERROR(INDEX(従業員名簿!$C$5:$C$24,MATCH($B238,従業員名簿!$B$5:$B$24,0)),"－"))</f>
        <v/>
      </c>
      <c r="D238" s="21"/>
      <c r="E238" s="52"/>
      <c r="F238" s="37" t="str">
        <f>IF(OR($A238="",$B238=""),"",IF($D238="1日",1,IF($D238="半日",0.5,IF($D238="時間",IFERROR($E238/(INDEX(従業員名簿!$H$5:$H$24,MATCH($B238,従業員名簿!$B$5:$B$24,0))*24),0),0))))</f>
        <v/>
      </c>
      <c r="G238" s="37" t="str">
        <f t="shared" si="3"/>
        <v/>
      </c>
      <c r="H238" s="53"/>
      <c r="I238" s="34" t="str">
        <f>IF(AND($A238="",$B238="",$D238=""),"",IF($A238="","⚠ 取得日を入れてください",IF($B238="","⚠ 社員番号を入れてください",IF(COUNTIF(従業員名簿!$B$5:$B$24,$B238)=0,"⚠ 名簿にない社員番号です",IF($D238="","⚠ 取得の単位を選んでください",IF(AND($D238="時間",設定!$C$11="なし"),"⚠ 設定が「時間単位年休なし」になっています",IF(AND($D238="時間",OR($E238="",$E238&lt;=0)),"⚠ 時間数を入れてください",IF(AND($D238&lt;&gt;"時間",$E238&lt;&gt;""),"⚠ 時間数は「時間」のときだけ入れます","OK"))))))))</f>
        <v/>
      </c>
      <c r="J238" s="35" t="str">
        <f>IF($A238="","",IF(AND($B238=年休管理簿!$H$4,$A238&gt;=年休管理簿!$C$7,$A238&lt;年休管理簿!$C$8),COUNTIFS($B$5:$B238,年休管理簿!$H$4,$A$5:$A238,"&gt;="&amp;年休管理簿!$C$7,$A$5:$A238,"&lt;"&amp;年休管理簿!$C$8),""))</f>
        <v/>
      </c>
    </row>
    <row r="239" spans="1:10" ht="18.75" customHeight="1" x14ac:dyDescent="0.15">
      <c r="A239" s="31"/>
      <c r="B239" s="21"/>
      <c r="C239" s="34" t="str">
        <f>IF($B239="","",IFERROR(INDEX(従業員名簿!$C$5:$C$24,MATCH($B239,従業員名簿!$B$5:$B$24,0)),"－"))</f>
        <v/>
      </c>
      <c r="D239" s="21"/>
      <c r="E239" s="52"/>
      <c r="F239" s="37" t="str">
        <f>IF(OR($A239="",$B239=""),"",IF($D239="1日",1,IF($D239="半日",0.5,IF($D239="時間",IFERROR($E239/(INDEX(従業員名簿!$H$5:$H$24,MATCH($B239,従業員名簿!$B$5:$B$24,0))*24),0),0))))</f>
        <v/>
      </c>
      <c r="G239" s="37" t="str">
        <f t="shared" si="3"/>
        <v/>
      </c>
      <c r="H239" s="53"/>
      <c r="I239" s="34" t="str">
        <f>IF(AND($A239="",$B239="",$D239=""),"",IF($A239="","⚠ 取得日を入れてください",IF($B239="","⚠ 社員番号を入れてください",IF(COUNTIF(従業員名簿!$B$5:$B$24,$B239)=0,"⚠ 名簿にない社員番号です",IF($D239="","⚠ 取得の単位を選んでください",IF(AND($D239="時間",設定!$C$11="なし"),"⚠ 設定が「時間単位年休なし」になっています",IF(AND($D239="時間",OR($E239="",$E239&lt;=0)),"⚠ 時間数を入れてください",IF(AND($D239&lt;&gt;"時間",$E239&lt;&gt;""),"⚠ 時間数は「時間」のときだけ入れます","OK"))))))))</f>
        <v/>
      </c>
      <c r="J239" s="35" t="str">
        <f>IF($A239="","",IF(AND($B239=年休管理簿!$H$4,$A239&gt;=年休管理簿!$C$7,$A239&lt;年休管理簿!$C$8),COUNTIFS($B$5:$B239,年休管理簿!$H$4,$A$5:$A239,"&gt;="&amp;年休管理簿!$C$7,$A$5:$A239,"&lt;"&amp;年休管理簿!$C$8),""))</f>
        <v/>
      </c>
    </row>
    <row r="240" spans="1:10" ht="18.75" customHeight="1" x14ac:dyDescent="0.15">
      <c r="A240" s="31"/>
      <c r="B240" s="21"/>
      <c r="C240" s="34" t="str">
        <f>IF($B240="","",IFERROR(INDEX(従業員名簿!$C$5:$C$24,MATCH($B240,従業員名簿!$B$5:$B$24,0)),"－"))</f>
        <v/>
      </c>
      <c r="D240" s="21"/>
      <c r="E240" s="52"/>
      <c r="F240" s="37" t="str">
        <f>IF(OR($A240="",$B240=""),"",IF($D240="1日",1,IF($D240="半日",0.5,IF($D240="時間",IFERROR($E240/(INDEX(従業員名簿!$H$5:$H$24,MATCH($B240,従業員名簿!$B$5:$B$24,0))*24),0),0))))</f>
        <v/>
      </c>
      <c r="G240" s="37" t="str">
        <f t="shared" si="3"/>
        <v/>
      </c>
      <c r="H240" s="53"/>
      <c r="I240" s="34" t="str">
        <f>IF(AND($A240="",$B240="",$D240=""),"",IF($A240="","⚠ 取得日を入れてください",IF($B240="","⚠ 社員番号を入れてください",IF(COUNTIF(従業員名簿!$B$5:$B$24,$B240)=0,"⚠ 名簿にない社員番号です",IF($D240="","⚠ 取得の単位を選んでください",IF(AND($D240="時間",設定!$C$11="なし"),"⚠ 設定が「時間単位年休なし」になっています",IF(AND($D240="時間",OR($E240="",$E240&lt;=0)),"⚠ 時間数を入れてください",IF(AND($D240&lt;&gt;"時間",$E240&lt;&gt;""),"⚠ 時間数は「時間」のときだけ入れます","OK"))))))))</f>
        <v/>
      </c>
      <c r="J240" s="35" t="str">
        <f>IF($A240="","",IF(AND($B240=年休管理簿!$H$4,$A240&gt;=年休管理簿!$C$7,$A240&lt;年休管理簿!$C$8),COUNTIFS($B$5:$B240,年休管理簿!$H$4,$A$5:$A240,"&gt;="&amp;年休管理簿!$C$7,$A$5:$A240,"&lt;"&amp;年休管理簿!$C$8),""))</f>
        <v/>
      </c>
    </row>
    <row r="241" spans="1:10" ht="18.75" customHeight="1" x14ac:dyDescent="0.15">
      <c r="A241" s="31"/>
      <c r="B241" s="21"/>
      <c r="C241" s="34" t="str">
        <f>IF($B241="","",IFERROR(INDEX(従業員名簿!$C$5:$C$24,MATCH($B241,従業員名簿!$B$5:$B$24,0)),"－"))</f>
        <v/>
      </c>
      <c r="D241" s="21"/>
      <c r="E241" s="52"/>
      <c r="F241" s="37" t="str">
        <f>IF(OR($A241="",$B241=""),"",IF($D241="1日",1,IF($D241="半日",0.5,IF($D241="時間",IFERROR($E241/(INDEX(従業員名簿!$H$5:$H$24,MATCH($B241,従業員名簿!$B$5:$B$24,0))*24),0),0))))</f>
        <v/>
      </c>
      <c r="G241" s="37" t="str">
        <f t="shared" si="3"/>
        <v/>
      </c>
      <c r="H241" s="53"/>
      <c r="I241" s="34" t="str">
        <f>IF(AND($A241="",$B241="",$D241=""),"",IF($A241="","⚠ 取得日を入れてください",IF($B241="","⚠ 社員番号を入れてください",IF(COUNTIF(従業員名簿!$B$5:$B$24,$B241)=0,"⚠ 名簿にない社員番号です",IF($D241="","⚠ 取得の単位を選んでください",IF(AND($D241="時間",設定!$C$11="なし"),"⚠ 設定が「時間単位年休なし」になっています",IF(AND($D241="時間",OR($E241="",$E241&lt;=0)),"⚠ 時間数を入れてください",IF(AND($D241&lt;&gt;"時間",$E241&lt;&gt;""),"⚠ 時間数は「時間」のときだけ入れます","OK"))))))))</f>
        <v/>
      </c>
      <c r="J241" s="35" t="str">
        <f>IF($A241="","",IF(AND($B241=年休管理簿!$H$4,$A241&gt;=年休管理簿!$C$7,$A241&lt;年休管理簿!$C$8),COUNTIFS($B$5:$B241,年休管理簿!$H$4,$A$5:$A241,"&gt;="&amp;年休管理簿!$C$7,$A$5:$A241,"&lt;"&amp;年休管理簿!$C$8),""))</f>
        <v/>
      </c>
    </row>
    <row r="242" spans="1:10" ht="18.75" customHeight="1" x14ac:dyDescent="0.15">
      <c r="A242" s="31"/>
      <c r="B242" s="21"/>
      <c r="C242" s="34" t="str">
        <f>IF($B242="","",IFERROR(INDEX(従業員名簿!$C$5:$C$24,MATCH($B242,従業員名簿!$B$5:$B$24,0)),"－"))</f>
        <v/>
      </c>
      <c r="D242" s="21"/>
      <c r="E242" s="52"/>
      <c r="F242" s="37" t="str">
        <f>IF(OR($A242="",$B242=""),"",IF($D242="1日",1,IF($D242="半日",0.5,IF($D242="時間",IFERROR($E242/(INDEX(従業員名簿!$H$5:$H$24,MATCH($B242,従業員名簿!$B$5:$B$24,0))*24),0),0))))</f>
        <v/>
      </c>
      <c r="G242" s="37" t="str">
        <f t="shared" si="3"/>
        <v/>
      </c>
      <c r="H242" s="53"/>
      <c r="I242" s="34" t="str">
        <f>IF(AND($A242="",$B242="",$D242=""),"",IF($A242="","⚠ 取得日を入れてください",IF($B242="","⚠ 社員番号を入れてください",IF(COUNTIF(従業員名簿!$B$5:$B$24,$B242)=0,"⚠ 名簿にない社員番号です",IF($D242="","⚠ 取得の単位を選んでください",IF(AND($D242="時間",設定!$C$11="なし"),"⚠ 設定が「時間単位年休なし」になっています",IF(AND($D242="時間",OR($E242="",$E242&lt;=0)),"⚠ 時間数を入れてください",IF(AND($D242&lt;&gt;"時間",$E242&lt;&gt;""),"⚠ 時間数は「時間」のときだけ入れます","OK"))))))))</f>
        <v/>
      </c>
      <c r="J242" s="35" t="str">
        <f>IF($A242="","",IF(AND($B242=年休管理簿!$H$4,$A242&gt;=年休管理簿!$C$7,$A242&lt;年休管理簿!$C$8),COUNTIFS($B$5:$B242,年休管理簿!$H$4,$A$5:$A242,"&gt;="&amp;年休管理簿!$C$7,$A$5:$A242,"&lt;"&amp;年休管理簿!$C$8),""))</f>
        <v/>
      </c>
    </row>
    <row r="243" spans="1:10" ht="18.75" customHeight="1" x14ac:dyDescent="0.15">
      <c r="A243" s="31"/>
      <c r="B243" s="21"/>
      <c r="C243" s="34" t="str">
        <f>IF($B243="","",IFERROR(INDEX(従業員名簿!$C$5:$C$24,MATCH($B243,従業員名簿!$B$5:$B$24,0)),"－"))</f>
        <v/>
      </c>
      <c r="D243" s="21"/>
      <c r="E243" s="52"/>
      <c r="F243" s="37" t="str">
        <f>IF(OR($A243="",$B243=""),"",IF($D243="1日",1,IF($D243="半日",0.5,IF($D243="時間",IFERROR($E243/(INDEX(従業員名簿!$H$5:$H$24,MATCH($B243,従業員名簿!$B$5:$B$24,0))*24),0),0))))</f>
        <v/>
      </c>
      <c r="G243" s="37" t="str">
        <f t="shared" si="3"/>
        <v/>
      </c>
      <c r="H243" s="53"/>
      <c r="I243" s="34" t="str">
        <f>IF(AND($A243="",$B243="",$D243=""),"",IF($A243="","⚠ 取得日を入れてください",IF($B243="","⚠ 社員番号を入れてください",IF(COUNTIF(従業員名簿!$B$5:$B$24,$B243)=0,"⚠ 名簿にない社員番号です",IF($D243="","⚠ 取得の単位を選んでください",IF(AND($D243="時間",設定!$C$11="なし"),"⚠ 設定が「時間単位年休なし」になっています",IF(AND($D243="時間",OR($E243="",$E243&lt;=0)),"⚠ 時間数を入れてください",IF(AND($D243&lt;&gt;"時間",$E243&lt;&gt;""),"⚠ 時間数は「時間」のときだけ入れます","OK"))))))))</f>
        <v/>
      </c>
      <c r="J243" s="35" t="str">
        <f>IF($A243="","",IF(AND($B243=年休管理簿!$H$4,$A243&gt;=年休管理簿!$C$7,$A243&lt;年休管理簿!$C$8),COUNTIFS($B$5:$B243,年休管理簿!$H$4,$A$5:$A243,"&gt;="&amp;年休管理簿!$C$7,$A$5:$A243,"&lt;"&amp;年休管理簿!$C$8),""))</f>
        <v/>
      </c>
    </row>
    <row r="244" spans="1:10" ht="18.75" customHeight="1" x14ac:dyDescent="0.15">
      <c r="A244" s="31"/>
      <c r="B244" s="21"/>
      <c r="C244" s="34" t="str">
        <f>IF($B244="","",IFERROR(INDEX(従業員名簿!$C$5:$C$24,MATCH($B244,従業員名簿!$B$5:$B$24,0)),"－"))</f>
        <v/>
      </c>
      <c r="D244" s="21"/>
      <c r="E244" s="52"/>
      <c r="F244" s="37" t="str">
        <f>IF(OR($A244="",$B244=""),"",IF($D244="1日",1,IF($D244="半日",0.5,IF($D244="時間",IFERROR($E244/(INDEX(従業員名簿!$H$5:$H$24,MATCH($B244,従業員名簿!$B$5:$B$24,0))*24),0),0))))</f>
        <v/>
      </c>
      <c r="G244" s="37" t="str">
        <f t="shared" si="3"/>
        <v/>
      </c>
      <c r="H244" s="53"/>
      <c r="I244" s="34" t="str">
        <f>IF(AND($A244="",$B244="",$D244=""),"",IF($A244="","⚠ 取得日を入れてください",IF($B244="","⚠ 社員番号を入れてください",IF(COUNTIF(従業員名簿!$B$5:$B$24,$B244)=0,"⚠ 名簿にない社員番号です",IF($D244="","⚠ 取得の単位を選んでください",IF(AND($D244="時間",設定!$C$11="なし"),"⚠ 設定が「時間単位年休なし」になっています",IF(AND($D244="時間",OR($E244="",$E244&lt;=0)),"⚠ 時間数を入れてください",IF(AND($D244&lt;&gt;"時間",$E244&lt;&gt;""),"⚠ 時間数は「時間」のときだけ入れます","OK"))))))))</f>
        <v/>
      </c>
      <c r="J244" s="35" t="str">
        <f>IF($A244="","",IF(AND($B244=年休管理簿!$H$4,$A244&gt;=年休管理簿!$C$7,$A244&lt;年休管理簿!$C$8),COUNTIFS($B$5:$B244,年休管理簿!$H$4,$A$5:$A244,"&gt;="&amp;年休管理簿!$C$7,$A$5:$A244,"&lt;"&amp;年休管理簿!$C$8),""))</f>
        <v/>
      </c>
    </row>
    <row r="245" spans="1:10" ht="18.75" customHeight="1" x14ac:dyDescent="0.15">
      <c r="A245" s="31"/>
      <c r="B245" s="21"/>
      <c r="C245" s="34" t="str">
        <f>IF($B245="","",IFERROR(INDEX(従業員名簿!$C$5:$C$24,MATCH($B245,従業員名簿!$B$5:$B$24,0)),"－"))</f>
        <v/>
      </c>
      <c r="D245" s="21"/>
      <c r="E245" s="52"/>
      <c r="F245" s="37" t="str">
        <f>IF(OR($A245="",$B245=""),"",IF($D245="1日",1,IF($D245="半日",0.5,IF($D245="時間",IFERROR($E245/(INDEX(従業員名簿!$H$5:$H$24,MATCH($B245,従業員名簿!$B$5:$B$24,0))*24),0),0))))</f>
        <v/>
      </c>
      <c r="G245" s="37" t="str">
        <f t="shared" si="3"/>
        <v/>
      </c>
      <c r="H245" s="53"/>
      <c r="I245" s="34" t="str">
        <f>IF(AND($A245="",$B245="",$D245=""),"",IF($A245="","⚠ 取得日を入れてください",IF($B245="","⚠ 社員番号を入れてください",IF(COUNTIF(従業員名簿!$B$5:$B$24,$B245)=0,"⚠ 名簿にない社員番号です",IF($D245="","⚠ 取得の単位を選んでください",IF(AND($D245="時間",設定!$C$11="なし"),"⚠ 設定が「時間単位年休なし」になっています",IF(AND($D245="時間",OR($E245="",$E245&lt;=0)),"⚠ 時間数を入れてください",IF(AND($D245&lt;&gt;"時間",$E245&lt;&gt;""),"⚠ 時間数は「時間」のときだけ入れます","OK"))))))))</f>
        <v/>
      </c>
      <c r="J245" s="35" t="str">
        <f>IF($A245="","",IF(AND($B245=年休管理簿!$H$4,$A245&gt;=年休管理簿!$C$7,$A245&lt;年休管理簿!$C$8),COUNTIFS($B$5:$B245,年休管理簿!$H$4,$A$5:$A245,"&gt;="&amp;年休管理簿!$C$7,$A$5:$A245,"&lt;"&amp;年休管理簿!$C$8),""))</f>
        <v/>
      </c>
    </row>
    <row r="246" spans="1:10" ht="18.75" customHeight="1" x14ac:dyDescent="0.15">
      <c r="A246" s="31"/>
      <c r="B246" s="21"/>
      <c r="C246" s="34" t="str">
        <f>IF($B246="","",IFERROR(INDEX(従業員名簿!$C$5:$C$24,MATCH($B246,従業員名簿!$B$5:$B$24,0)),"－"))</f>
        <v/>
      </c>
      <c r="D246" s="21"/>
      <c r="E246" s="52"/>
      <c r="F246" s="37" t="str">
        <f>IF(OR($A246="",$B246=""),"",IF($D246="1日",1,IF($D246="半日",0.5,IF($D246="時間",IFERROR($E246/(INDEX(従業員名簿!$H$5:$H$24,MATCH($B246,従業員名簿!$B$5:$B$24,0))*24),0),0))))</f>
        <v/>
      </c>
      <c r="G246" s="37" t="str">
        <f t="shared" si="3"/>
        <v/>
      </c>
      <c r="H246" s="53"/>
      <c r="I246" s="34" t="str">
        <f>IF(AND($A246="",$B246="",$D246=""),"",IF($A246="","⚠ 取得日を入れてください",IF($B246="","⚠ 社員番号を入れてください",IF(COUNTIF(従業員名簿!$B$5:$B$24,$B246)=0,"⚠ 名簿にない社員番号です",IF($D246="","⚠ 取得の単位を選んでください",IF(AND($D246="時間",設定!$C$11="なし"),"⚠ 設定が「時間単位年休なし」になっています",IF(AND($D246="時間",OR($E246="",$E246&lt;=0)),"⚠ 時間数を入れてください",IF(AND($D246&lt;&gt;"時間",$E246&lt;&gt;""),"⚠ 時間数は「時間」のときだけ入れます","OK"))))))))</f>
        <v/>
      </c>
      <c r="J246" s="35" t="str">
        <f>IF($A246="","",IF(AND($B246=年休管理簿!$H$4,$A246&gt;=年休管理簿!$C$7,$A246&lt;年休管理簿!$C$8),COUNTIFS($B$5:$B246,年休管理簿!$H$4,$A$5:$A246,"&gt;="&amp;年休管理簿!$C$7,$A$5:$A246,"&lt;"&amp;年休管理簿!$C$8),""))</f>
        <v/>
      </c>
    </row>
    <row r="247" spans="1:10" ht="18.75" customHeight="1" x14ac:dyDescent="0.15">
      <c r="A247" s="31"/>
      <c r="B247" s="21"/>
      <c r="C247" s="34" t="str">
        <f>IF($B247="","",IFERROR(INDEX(従業員名簿!$C$5:$C$24,MATCH($B247,従業員名簿!$B$5:$B$24,0)),"－"))</f>
        <v/>
      </c>
      <c r="D247" s="21"/>
      <c r="E247" s="52"/>
      <c r="F247" s="37" t="str">
        <f>IF(OR($A247="",$B247=""),"",IF($D247="1日",1,IF($D247="半日",0.5,IF($D247="時間",IFERROR($E247/(INDEX(従業員名簿!$H$5:$H$24,MATCH($B247,従業員名簿!$B$5:$B$24,0))*24),0),0))))</f>
        <v/>
      </c>
      <c r="G247" s="37" t="str">
        <f t="shared" si="3"/>
        <v/>
      </c>
      <c r="H247" s="53"/>
      <c r="I247" s="34" t="str">
        <f>IF(AND($A247="",$B247="",$D247=""),"",IF($A247="","⚠ 取得日を入れてください",IF($B247="","⚠ 社員番号を入れてください",IF(COUNTIF(従業員名簿!$B$5:$B$24,$B247)=0,"⚠ 名簿にない社員番号です",IF($D247="","⚠ 取得の単位を選んでください",IF(AND($D247="時間",設定!$C$11="なし"),"⚠ 設定が「時間単位年休なし」になっています",IF(AND($D247="時間",OR($E247="",$E247&lt;=0)),"⚠ 時間数を入れてください",IF(AND($D247&lt;&gt;"時間",$E247&lt;&gt;""),"⚠ 時間数は「時間」のときだけ入れます","OK"))))))))</f>
        <v/>
      </c>
      <c r="J247" s="35" t="str">
        <f>IF($A247="","",IF(AND($B247=年休管理簿!$H$4,$A247&gt;=年休管理簿!$C$7,$A247&lt;年休管理簿!$C$8),COUNTIFS($B$5:$B247,年休管理簿!$H$4,$A$5:$A247,"&gt;="&amp;年休管理簿!$C$7,$A$5:$A247,"&lt;"&amp;年休管理簿!$C$8),""))</f>
        <v/>
      </c>
    </row>
    <row r="248" spans="1:10" ht="18.75" customHeight="1" x14ac:dyDescent="0.15">
      <c r="A248" s="31"/>
      <c r="B248" s="21"/>
      <c r="C248" s="34" t="str">
        <f>IF($B248="","",IFERROR(INDEX(従業員名簿!$C$5:$C$24,MATCH($B248,従業員名簿!$B$5:$B$24,0)),"－"))</f>
        <v/>
      </c>
      <c r="D248" s="21"/>
      <c r="E248" s="52"/>
      <c r="F248" s="37" t="str">
        <f>IF(OR($A248="",$B248=""),"",IF($D248="1日",1,IF($D248="半日",0.5,IF($D248="時間",IFERROR($E248/(INDEX(従業員名簿!$H$5:$H$24,MATCH($B248,従業員名簿!$B$5:$B$24,0))*24),0),0))))</f>
        <v/>
      </c>
      <c r="G248" s="37" t="str">
        <f t="shared" si="3"/>
        <v/>
      </c>
      <c r="H248" s="53"/>
      <c r="I248" s="34" t="str">
        <f>IF(AND($A248="",$B248="",$D248=""),"",IF($A248="","⚠ 取得日を入れてください",IF($B248="","⚠ 社員番号を入れてください",IF(COUNTIF(従業員名簿!$B$5:$B$24,$B248)=0,"⚠ 名簿にない社員番号です",IF($D248="","⚠ 取得の単位を選んでください",IF(AND($D248="時間",設定!$C$11="なし"),"⚠ 設定が「時間単位年休なし」になっています",IF(AND($D248="時間",OR($E248="",$E248&lt;=0)),"⚠ 時間数を入れてください",IF(AND($D248&lt;&gt;"時間",$E248&lt;&gt;""),"⚠ 時間数は「時間」のときだけ入れます","OK"))))))))</f>
        <v/>
      </c>
      <c r="J248" s="35" t="str">
        <f>IF($A248="","",IF(AND($B248=年休管理簿!$H$4,$A248&gt;=年休管理簿!$C$7,$A248&lt;年休管理簿!$C$8),COUNTIFS($B$5:$B248,年休管理簿!$H$4,$A$5:$A248,"&gt;="&amp;年休管理簿!$C$7,$A$5:$A248,"&lt;"&amp;年休管理簿!$C$8),""))</f>
        <v/>
      </c>
    </row>
    <row r="249" spans="1:10" ht="18.75" customHeight="1" x14ac:dyDescent="0.15">
      <c r="A249" s="31"/>
      <c r="B249" s="21"/>
      <c r="C249" s="34" t="str">
        <f>IF($B249="","",IFERROR(INDEX(従業員名簿!$C$5:$C$24,MATCH($B249,従業員名簿!$B$5:$B$24,0)),"－"))</f>
        <v/>
      </c>
      <c r="D249" s="21"/>
      <c r="E249" s="52"/>
      <c r="F249" s="37" t="str">
        <f>IF(OR($A249="",$B249=""),"",IF($D249="1日",1,IF($D249="半日",0.5,IF($D249="時間",IFERROR($E249/(INDEX(従業員名簿!$H$5:$H$24,MATCH($B249,従業員名簿!$B$5:$B$24,0))*24),0),0))))</f>
        <v/>
      </c>
      <c r="G249" s="37" t="str">
        <f t="shared" si="3"/>
        <v/>
      </c>
      <c r="H249" s="53"/>
      <c r="I249" s="34" t="str">
        <f>IF(AND($A249="",$B249="",$D249=""),"",IF($A249="","⚠ 取得日を入れてください",IF($B249="","⚠ 社員番号を入れてください",IF(COUNTIF(従業員名簿!$B$5:$B$24,$B249)=0,"⚠ 名簿にない社員番号です",IF($D249="","⚠ 取得の単位を選んでください",IF(AND($D249="時間",設定!$C$11="なし"),"⚠ 設定が「時間単位年休なし」になっています",IF(AND($D249="時間",OR($E249="",$E249&lt;=0)),"⚠ 時間数を入れてください",IF(AND($D249&lt;&gt;"時間",$E249&lt;&gt;""),"⚠ 時間数は「時間」のときだけ入れます","OK"))))))))</f>
        <v/>
      </c>
      <c r="J249" s="35" t="str">
        <f>IF($A249="","",IF(AND($B249=年休管理簿!$H$4,$A249&gt;=年休管理簿!$C$7,$A249&lt;年休管理簿!$C$8),COUNTIFS($B$5:$B249,年休管理簿!$H$4,$A$5:$A249,"&gt;="&amp;年休管理簿!$C$7,$A$5:$A249,"&lt;"&amp;年休管理簿!$C$8),""))</f>
        <v/>
      </c>
    </row>
    <row r="250" spans="1:10" ht="18.75" customHeight="1" x14ac:dyDescent="0.15">
      <c r="A250" s="31"/>
      <c r="B250" s="21"/>
      <c r="C250" s="34" t="str">
        <f>IF($B250="","",IFERROR(INDEX(従業員名簿!$C$5:$C$24,MATCH($B250,従業員名簿!$B$5:$B$24,0)),"－"))</f>
        <v/>
      </c>
      <c r="D250" s="21"/>
      <c r="E250" s="52"/>
      <c r="F250" s="37" t="str">
        <f>IF(OR($A250="",$B250=""),"",IF($D250="1日",1,IF($D250="半日",0.5,IF($D250="時間",IFERROR($E250/(INDEX(従業員名簿!$H$5:$H$24,MATCH($B250,従業員名簿!$B$5:$B$24,0))*24),0),0))))</f>
        <v/>
      </c>
      <c r="G250" s="37" t="str">
        <f t="shared" si="3"/>
        <v/>
      </c>
      <c r="H250" s="53"/>
      <c r="I250" s="34" t="str">
        <f>IF(AND($A250="",$B250="",$D250=""),"",IF($A250="","⚠ 取得日を入れてください",IF($B250="","⚠ 社員番号を入れてください",IF(COUNTIF(従業員名簿!$B$5:$B$24,$B250)=0,"⚠ 名簿にない社員番号です",IF($D250="","⚠ 取得の単位を選んでください",IF(AND($D250="時間",設定!$C$11="なし"),"⚠ 設定が「時間単位年休なし」になっています",IF(AND($D250="時間",OR($E250="",$E250&lt;=0)),"⚠ 時間数を入れてください",IF(AND($D250&lt;&gt;"時間",$E250&lt;&gt;""),"⚠ 時間数は「時間」のときだけ入れます","OK"))))))))</f>
        <v/>
      </c>
      <c r="J250" s="35" t="str">
        <f>IF($A250="","",IF(AND($B250=年休管理簿!$H$4,$A250&gt;=年休管理簿!$C$7,$A250&lt;年休管理簿!$C$8),COUNTIFS($B$5:$B250,年休管理簿!$H$4,$A$5:$A250,"&gt;="&amp;年休管理簿!$C$7,$A$5:$A250,"&lt;"&amp;年休管理簿!$C$8),""))</f>
        <v/>
      </c>
    </row>
    <row r="251" spans="1:10" ht="18.75" customHeight="1" x14ac:dyDescent="0.15">
      <c r="A251" s="31"/>
      <c r="B251" s="21"/>
      <c r="C251" s="34" t="str">
        <f>IF($B251="","",IFERROR(INDEX(従業員名簿!$C$5:$C$24,MATCH($B251,従業員名簿!$B$5:$B$24,0)),"－"))</f>
        <v/>
      </c>
      <c r="D251" s="21"/>
      <c r="E251" s="52"/>
      <c r="F251" s="37" t="str">
        <f>IF(OR($A251="",$B251=""),"",IF($D251="1日",1,IF($D251="半日",0.5,IF($D251="時間",IFERROR($E251/(INDEX(従業員名簿!$H$5:$H$24,MATCH($B251,従業員名簿!$B$5:$B$24,0))*24),0),0))))</f>
        <v/>
      </c>
      <c r="G251" s="37" t="str">
        <f t="shared" si="3"/>
        <v/>
      </c>
      <c r="H251" s="53"/>
      <c r="I251" s="34" t="str">
        <f>IF(AND($A251="",$B251="",$D251=""),"",IF($A251="","⚠ 取得日を入れてください",IF($B251="","⚠ 社員番号を入れてください",IF(COUNTIF(従業員名簿!$B$5:$B$24,$B251)=0,"⚠ 名簿にない社員番号です",IF($D251="","⚠ 取得の単位を選んでください",IF(AND($D251="時間",設定!$C$11="なし"),"⚠ 設定が「時間単位年休なし」になっています",IF(AND($D251="時間",OR($E251="",$E251&lt;=0)),"⚠ 時間数を入れてください",IF(AND($D251&lt;&gt;"時間",$E251&lt;&gt;""),"⚠ 時間数は「時間」のときだけ入れます","OK"))))))))</f>
        <v/>
      </c>
      <c r="J251" s="35" t="str">
        <f>IF($A251="","",IF(AND($B251=年休管理簿!$H$4,$A251&gt;=年休管理簿!$C$7,$A251&lt;年休管理簿!$C$8),COUNTIFS($B$5:$B251,年休管理簿!$H$4,$A$5:$A251,"&gt;="&amp;年休管理簿!$C$7,$A$5:$A251,"&lt;"&amp;年休管理簿!$C$8),""))</f>
        <v/>
      </c>
    </row>
    <row r="252" spans="1:10" ht="18.75" customHeight="1" x14ac:dyDescent="0.15">
      <c r="A252" s="31"/>
      <c r="B252" s="21"/>
      <c r="C252" s="34" t="str">
        <f>IF($B252="","",IFERROR(INDEX(従業員名簿!$C$5:$C$24,MATCH($B252,従業員名簿!$B$5:$B$24,0)),"－"))</f>
        <v/>
      </c>
      <c r="D252" s="21"/>
      <c r="E252" s="52"/>
      <c r="F252" s="37" t="str">
        <f>IF(OR($A252="",$B252=""),"",IF($D252="1日",1,IF($D252="半日",0.5,IF($D252="時間",IFERROR($E252/(INDEX(従業員名簿!$H$5:$H$24,MATCH($B252,従業員名簿!$B$5:$B$24,0))*24),0),0))))</f>
        <v/>
      </c>
      <c r="G252" s="37" t="str">
        <f t="shared" si="3"/>
        <v/>
      </c>
      <c r="H252" s="53"/>
      <c r="I252" s="34" t="str">
        <f>IF(AND($A252="",$B252="",$D252=""),"",IF($A252="","⚠ 取得日を入れてください",IF($B252="","⚠ 社員番号を入れてください",IF(COUNTIF(従業員名簿!$B$5:$B$24,$B252)=0,"⚠ 名簿にない社員番号です",IF($D252="","⚠ 取得の単位を選んでください",IF(AND($D252="時間",設定!$C$11="なし"),"⚠ 設定が「時間単位年休なし」になっています",IF(AND($D252="時間",OR($E252="",$E252&lt;=0)),"⚠ 時間数を入れてください",IF(AND($D252&lt;&gt;"時間",$E252&lt;&gt;""),"⚠ 時間数は「時間」のときだけ入れます","OK"))))))))</f>
        <v/>
      </c>
      <c r="J252" s="35" t="str">
        <f>IF($A252="","",IF(AND($B252=年休管理簿!$H$4,$A252&gt;=年休管理簿!$C$7,$A252&lt;年休管理簿!$C$8),COUNTIFS($B$5:$B252,年休管理簿!$H$4,$A$5:$A252,"&gt;="&amp;年休管理簿!$C$7,$A$5:$A252,"&lt;"&amp;年休管理簿!$C$8),""))</f>
        <v/>
      </c>
    </row>
    <row r="253" spans="1:10" ht="18.75" customHeight="1" x14ac:dyDescent="0.15">
      <c r="A253" s="31"/>
      <c r="B253" s="21"/>
      <c r="C253" s="34" t="str">
        <f>IF($B253="","",IFERROR(INDEX(従業員名簿!$C$5:$C$24,MATCH($B253,従業員名簿!$B$5:$B$24,0)),"－"))</f>
        <v/>
      </c>
      <c r="D253" s="21"/>
      <c r="E253" s="52"/>
      <c r="F253" s="37" t="str">
        <f>IF(OR($A253="",$B253=""),"",IF($D253="1日",1,IF($D253="半日",0.5,IF($D253="時間",IFERROR($E253/(INDEX(従業員名簿!$H$5:$H$24,MATCH($B253,従業員名簿!$B$5:$B$24,0))*24),0),0))))</f>
        <v/>
      </c>
      <c r="G253" s="37" t="str">
        <f t="shared" si="3"/>
        <v/>
      </c>
      <c r="H253" s="53"/>
      <c r="I253" s="34" t="str">
        <f>IF(AND($A253="",$B253="",$D253=""),"",IF($A253="","⚠ 取得日を入れてください",IF($B253="","⚠ 社員番号を入れてください",IF(COUNTIF(従業員名簿!$B$5:$B$24,$B253)=0,"⚠ 名簿にない社員番号です",IF($D253="","⚠ 取得の単位を選んでください",IF(AND($D253="時間",設定!$C$11="なし"),"⚠ 設定が「時間単位年休なし」になっています",IF(AND($D253="時間",OR($E253="",$E253&lt;=0)),"⚠ 時間数を入れてください",IF(AND($D253&lt;&gt;"時間",$E253&lt;&gt;""),"⚠ 時間数は「時間」のときだけ入れます","OK"))))))))</f>
        <v/>
      </c>
      <c r="J253" s="35" t="str">
        <f>IF($A253="","",IF(AND($B253=年休管理簿!$H$4,$A253&gt;=年休管理簿!$C$7,$A253&lt;年休管理簿!$C$8),COUNTIFS($B$5:$B253,年休管理簿!$H$4,$A$5:$A253,"&gt;="&amp;年休管理簿!$C$7,$A$5:$A253,"&lt;"&amp;年休管理簿!$C$8),""))</f>
        <v/>
      </c>
    </row>
    <row r="254" spans="1:10" ht="18.75" customHeight="1" x14ac:dyDescent="0.15">
      <c r="A254" s="31"/>
      <c r="B254" s="21"/>
      <c r="C254" s="34" t="str">
        <f>IF($B254="","",IFERROR(INDEX(従業員名簿!$C$5:$C$24,MATCH($B254,従業員名簿!$B$5:$B$24,0)),"－"))</f>
        <v/>
      </c>
      <c r="D254" s="21"/>
      <c r="E254" s="52"/>
      <c r="F254" s="37" t="str">
        <f>IF(OR($A254="",$B254=""),"",IF($D254="1日",1,IF($D254="半日",0.5,IF($D254="時間",IFERROR($E254/(INDEX(従業員名簿!$H$5:$H$24,MATCH($B254,従業員名簿!$B$5:$B$24,0))*24),0),0))))</f>
        <v/>
      </c>
      <c r="G254" s="37" t="str">
        <f t="shared" si="3"/>
        <v/>
      </c>
      <c r="H254" s="53"/>
      <c r="I254" s="34" t="str">
        <f>IF(AND($A254="",$B254="",$D254=""),"",IF($A254="","⚠ 取得日を入れてください",IF($B254="","⚠ 社員番号を入れてください",IF(COUNTIF(従業員名簿!$B$5:$B$24,$B254)=0,"⚠ 名簿にない社員番号です",IF($D254="","⚠ 取得の単位を選んでください",IF(AND($D254="時間",設定!$C$11="なし"),"⚠ 設定が「時間単位年休なし」になっています",IF(AND($D254="時間",OR($E254="",$E254&lt;=0)),"⚠ 時間数を入れてください",IF(AND($D254&lt;&gt;"時間",$E254&lt;&gt;""),"⚠ 時間数は「時間」のときだけ入れます","OK"))))))))</f>
        <v/>
      </c>
      <c r="J254" s="35" t="str">
        <f>IF($A254="","",IF(AND($B254=年休管理簿!$H$4,$A254&gt;=年休管理簿!$C$7,$A254&lt;年休管理簿!$C$8),COUNTIFS($B$5:$B254,年休管理簿!$H$4,$A$5:$A254,"&gt;="&amp;年休管理簿!$C$7,$A$5:$A254,"&lt;"&amp;年休管理簿!$C$8),""))</f>
        <v/>
      </c>
    </row>
    <row r="255" spans="1:10" ht="18.75" customHeight="1" x14ac:dyDescent="0.15">
      <c r="A255" s="31"/>
      <c r="B255" s="21"/>
      <c r="C255" s="34" t="str">
        <f>IF($B255="","",IFERROR(INDEX(従業員名簿!$C$5:$C$24,MATCH($B255,従業員名簿!$B$5:$B$24,0)),"－"))</f>
        <v/>
      </c>
      <c r="D255" s="21"/>
      <c r="E255" s="52"/>
      <c r="F255" s="37" t="str">
        <f>IF(OR($A255="",$B255=""),"",IF($D255="1日",1,IF($D255="半日",0.5,IF($D255="時間",IFERROR($E255/(INDEX(従業員名簿!$H$5:$H$24,MATCH($B255,従業員名簿!$B$5:$B$24,0))*24),0),0))))</f>
        <v/>
      </c>
      <c r="G255" s="37" t="str">
        <f t="shared" si="3"/>
        <v/>
      </c>
      <c r="H255" s="53"/>
      <c r="I255" s="34" t="str">
        <f>IF(AND($A255="",$B255="",$D255=""),"",IF($A255="","⚠ 取得日を入れてください",IF($B255="","⚠ 社員番号を入れてください",IF(COUNTIF(従業員名簿!$B$5:$B$24,$B255)=0,"⚠ 名簿にない社員番号です",IF($D255="","⚠ 取得の単位を選んでください",IF(AND($D255="時間",設定!$C$11="なし"),"⚠ 設定が「時間単位年休なし」になっています",IF(AND($D255="時間",OR($E255="",$E255&lt;=0)),"⚠ 時間数を入れてください",IF(AND($D255&lt;&gt;"時間",$E255&lt;&gt;""),"⚠ 時間数は「時間」のときだけ入れます","OK"))))))))</f>
        <v/>
      </c>
      <c r="J255" s="35" t="str">
        <f>IF($A255="","",IF(AND($B255=年休管理簿!$H$4,$A255&gt;=年休管理簿!$C$7,$A255&lt;年休管理簿!$C$8),COUNTIFS($B$5:$B255,年休管理簿!$H$4,$A$5:$A255,"&gt;="&amp;年休管理簿!$C$7,$A$5:$A255,"&lt;"&amp;年休管理簿!$C$8),""))</f>
        <v/>
      </c>
    </row>
    <row r="256" spans="1:10" ht="18.75" customHeight="1" x14ac:dyDescent="0.15">
      <c r="A256" s="31"/>
      <c r="B256" s="21"/>
      <c r="C256" s="34" t="str">
        <f>IF($B256="","",IFERROR(INDEX(従業員名簿!$C$5:$C$24,MATCH($B256,従業員名簿!$B$5:$B$24,0)),"－"))</f>
        <v/>
      </c>
      <c r="D256" s="21"/>
      <c r="E256" s="52"/>
      <c r="F256" s="37" t="str">
        <f>IF(OR($A256="",$B256=""),"",IF($D256="1日",1,IF($D256="半日",0.5,IF($D256="時間",IFERROR($E256/(INDEX(従業員名簿!$H$5:$H$24,MATCH($B256,従業員名簿!$B$5:$B$24,0))*24),0),0))))</f>
        <v/>
      </c>
      <c r="G256" s="37" t="str">
        <f t="shared" si="3"/>
        <v/>
      </c>
      <c r="H256" s="53"/>
      <c r="I256" s="34" t="str">
        <f>IF(AND($A256="",$B256="",$D256=""),"",IF($A256="","⚠ 取得日を入れてください",IF($B256="","⚠ 社員番号を入れてください",IF(COUNTIF(従業員名簿!$B$5:$B$24,$B256)=0,"⚠ 名簿にない社員番号です",IF($D256="","⚠ 取得の単位を選んでください",IF(AND($D256="時間",設定!$C$11="なし"),"⚠ 設定が「時間単位年休なし」になっています",IF(AND($D256="時間",OR($E256="",$E256&lt;=0)),"⚠ 時間数を入れてください",IF(AND($D256&lt;&gt;"時間",$E256&lt;&gt;""),"⚠ 時間数は「時間」のときだけ入れます","OK"))))))))</f>
        <v/>
      </c>
      <c r="J256" s="35" t="str">
        <f>IF($A256="","",IF(AND($B256=年休管理簿!$H$4,$A256&gt;=年休管理簿!$C$7,$A256&lt;年休管理簿!$C$8),COUNTIFS($B$5:$B256,年休管理簿!$H$4,$A$5:$A256,"&gt;="&amp;年休管理簿!$C$7,$A$5:$A256,"&lt;"&amp;年休管理簿!$C$8),""))</f>
        <v/>
      </c>
    </row>
    <row r="257" spans="1:10" ht="18.75" customHeight="1" x14ac:dyDescent="0.15">
      <c r="A257" s="31"/>
      <c r="B257" s="21"/>
      <c r="C257" s="34" t="str">
        <f>IF($B257="","",IFERROR(INDEX(従業員名簿!$C$5:$C$24,MATCH($B257,従業員名簿!$B$5:$B$24,0)),"－"))</f>
        <v/>
      </c>
      <c r="D257" s="21"/>
      <c r="E257" s="52"/>
      <c r="F257" s="37" t="str">
        <f>IF(OR($A257="",$B257=""),"",IF($D257="1日",1,IF($D257="半日",0.5,IF($D257="時間",IFERROR($E257/(INDEX(従業員名簿!$H$5:$H$24,MATCH($B257,従業員名簿!$B$5:$B$24,0))*24),0),0))))</f>
        <v/>
      </c>
      <c r="G257" s="37" t="str">
        <f t="shared" si="3"/>
        <v/>
      </c>
      <c r="H257" s="53"/>
      <c r="I257" s="34" t="str">
        <f>IF(AND($A257="",$B257="",$D257=""),"",IF($A257="","⚠ 取得日を入れてください",IF($B257="","⚠ 社員番号を入れてください",IF(COUNTIF(従業員名簿!$B$5:$B$24,$B257)=0,"⚠ 名簿にない社員番号です",IF($D257="","⚠ 取得の単位を選んでください",IF(AND($D257="時間",設定!$C$11="なし"),"⚠ 設定が「時間単位年休なし」になっています",IF(AND($D257="時間",OR($E257="",$E257&lt;=0)),"⚠ 時間数を入れてください",IF(AND($D257&lt;&gt;"時間",$E257&lt;&gt;""),"⚠ 時間数は「時間」のときだけ入れます","OK"))))))))</f>
        <v/>
      </c>
      <c r="J257" s="35" t="str">
        <f>IF($A257="","",IF(AND($B257=年休管理簿!$H$4,$A257&gt;=年休管理簿!$C$7,$A257&lt;年休管理簿!$C$8),COUNTIFS($B$5:$B257,年休管理簿!$H$4,$A$5:$A257,"&gt;="&amp;年休管理簿!$C$7,$A$5:$A257,"&lt;"&amp;年休管理簿!$C$8),""))</f>
        <v/>
      </c>
    </row>
    <row r="258" spans="1:10" ht="18.75" customHeight="1" x14ac:dyDescent="0.15">
      <c r="A258" s="31"/>
      <c r="B258" s="21"/>
      <c r="C258" s="34" t="str">
        <f>IF($B258="","",IFERROR(INDEX(従業員名簿!$C$5:$C$24,MATCH($B258,従業員名簿!$B$5:$B$24,0)),"－"))</f>
        <v/>
      </c>
      <c r="D258" s="21"/>
      <c r="E258" s="52"/>
      <c r="F258" s="37" t="str">
        <f>IF(OR($A258="",$B258=""),"",IF($D258="1日",1,IF($D258="半日",0.5,IF($D258="時間",IFERROR($E258/(INDEX(従業員名簿!$H$5:$H$24,MATCH($B258,従業員名簿!$B$5:$B$24,0))*24),0),0))))</f>
        <v/>
      </c>
      <c r="G258" s="37" t="str">
        <f t="shared" si="3"/>
        <v/>
      </c>
      <c r="H258" s="53"/>
      <c r="I258" s="34" t="str">
        <f>IF(AND($A258="",$B258="",$D258=""),"",IF($A258="","⚠ 取得日を入れてください",IF($B258="","⚠ 社員番号を入れてください",IF(COUNTIF(従業員名簿!$B$5:$B$24,$B258)=0,"⚠ 名簿にない社員番号です",IF($D258="","⚠ 取得の単位を選んでください",IF(AND($D258="時間",設定!$C$11="なし"),"⚠ 設定が「時間単位年休なし」になっています",IF(AND($D258="時間",OR($E258="",$E258&lt;=0)),"⚠ 時間数を入れてください",IF(AND($D258&lt;&gt;"時間",$E258&lt;&gt;""),"⚠ 時間数は「時間」のときだけ入れます","OK"))))))))</f>
        <v/>
      </c>
      <c r="J258" s="35" t="str">
        <f>IF($A258="","",IF(AND($B258=年休管理簿!$H$4,$A258&gt;=年休管理簿!$C$7,$A258&lt;年休管理簿!$C$8),COUNTIFS($B$5:$B258,年休管理簿!$H$4,$A$5:$A258,"&gt;="&amp;年休管理簿!$C$7,$A$5:$A258,"&lt;"&amp;年休管理簿!$C$8),""))</f>
        <v/>
      </c>
    </row>
    <row r="259" spans="1:10" ht="18.75" customHeight="1" x14ac:dyDescent="0.15">
      <c r="A259" s="31"/>
      <c r="B259" s="21"/>
      <c r="C259" s="34" t="str">
        <f>IF($B259="","",IFERROR(INDEX(従業員名簿!$C$5:$C$24,MATCH($B259,従業員名簿!$B$5:$B$24,0)),"－"))</f>
        <v/>
      </c>
      <c r="D259" s="21"/>
      <c r="E259" s="52"/>
      <c r="F259" s="37" t="str">
        <f>IF(OR($A259="",$B259=""),"",IF($D259="1日",1,IF($D259="半日",0.5,IF($D259="時間",IFERROR($E259/(INDEX(従業員名簿!$H$5:$H$24,MATCH($B259,従業員名簿!$B$5:$B$24,0))*24),0),0))))</f>
        <v/>
      </c>
      <c r="G259" s="37" t="str">
        <f t="shared" si="3"/>
        <v/>
      </c>
      <c r="H259" s="53"/>
      <c r="I259" s="34" t="str">
        <f>IF(AND($A259="",$B259="",$D259=""),"",IF($A259="","⚠ 取得日を入れてください",IF($B259="","⚠ 社員番号を入れてください",IF(COUNTIF(従業員名簿!$B$5:$B$24,$B259)=0,"⚠ 名簿にない社員番号です",IF($D259="","⚠ 取得の単位を選んでください",IF(AND($D259="時間",設定!$C$11="なし"),"⚠ 設定が「時間単位年休なし」になっています",IF(AND($D259="時間",OR($E259="",$E259&lt;=0)),"⚠ 時間数を入れてください",IF(AND($D259&lt;&gt;"時間",$E259&lt;&gt;""),"⚠ 時間数は「時間」のときだけ入れます","OK"))))))))</f>
        <v/>
      </c>
      <c r="J259" s="35" t="str">
        <f>IF($A259="","",IF(AND($B259=年休管理簿!$H$4,$A259&gt;=年休管理簿!$C$7,$A259&lt;年休管理簿!$C$8),COUNTIFS($B$5:$B259,年休管理簿!$H$4,$A$5:$A259,"&gt;="&amp;年休管理簿!$C$7,$A$5:$A259,"&lt;"&amp;年休管理簿!$C$8),""))</f>
        <v/>
      </c>
    </row>
    <row r="260" spans="1:10" ht="18.75" customHeight="1" x14ac:dyDescent="0.15">
      <c r="A260" s="31"/>
      <c r="B260" s="21"/>
      <c r="C260" s="34" t="str">
        <f>IF($B260="","",IFERROR(INDEX(従業員名簿!$C$5:$C$24,MATCH($B260,従業員名簿!$B$5:$B$24,0)),"－"))</f>
        <v/>
      </c>
      <c r="D260" s="21"/>
      <c r="E260" s="52"/>
      <c r="F260" s="37" t="str">
        <f>IF(OR($A260="",$B260=""),"",IF($D260="1日",1,IF($D260="半日",0.5,IF($D260="時間",IFERROR($E260/(INDEX(従業員名簿!$H$5:$H$24,MATCH($B260,従業員名簿!$B$5:$B$24,0))*24),0),0))))</f>
        <v/>
      </c>
      <c r="G260" s="37" t="str">
        <f t="shared" si="3"/>
        <v/>
      </c>
      <c r="H260" s="53"/>
      <c r="I260" s="34" t="str">
        <f>IF(AND($A260="",$B260="",$D260=""),"",IF($A260="","⚠ 取得日を入れてください",IF($B260="","⚠ 社員番号を入れてください",IF(COUNTIF(従業員名簿!$B$5:$B$24,$B260)=0,"⚠ 名簿にない社員番号です",IF($D260="","⚠ 取得の単位を選んでください",IF(AND($D260="時間",設定!$C$11="なし"),"⚠ 設定が「時間単位年休なし」になっています",IF(AND($D260="時間",OR($E260="",$E260&lt;=0)),"⚠ 時間数を入れてください",IF(AND($D260&lt;&gt;"時間",$E260&lt;&gt;""),"⚠ 時間数は「時間」のときだけ入れます","OK"))))))))</f>
        <v/>
      </c>
      <c r="J260" s="35" t="str">
        <f>IF($A260="","",IF(AND($B260=年休管理簿!$H$4,$A260&gt;=年休管理簿!$C$7,$A260&lt;年休管理簿!$C$8),COUNTIFS($B$5:$B260,年休管理簿!$H$4,$A$5:$A260,"&gt;="&amp;年休管理簿!$C$7,$A$5:$A260,"&lt;"&amp;年休管理簿!$C$8),""))</f>
        <v/>
      </c>
    </row>
    <row r="261" spans="1:10" ht="18.75" customHeight="1" x14ac:dyDescent="0.15">
      <c r="A261" s="31"/>
      <c r="B261" s="21"/>
      <c r="C261" s="34" t="str">
        <f>IF($B261="","",IFERROR(INDEX(従業員名簿!$C$5:$C$24,MATCH($B261,従業員名簿!$B$5:$B$24,0)),"－"))</f>
        <v/>
      </c>
      <c r="D261" s="21"/>
      <c r="E261" s="52"/>
      <c r="F261" s="37" t="str">
        <f>IF(OR($A261="",$B261=""),"",IF($D261="1日",1,IF($D261="半日",0.5,IF($D261="時間",IFERROR($E261/(INDEX(従業員名簿!$H$5:$H$24,MATCH($B261,従業員名簿!$B$5:$B$24,0))*24),0),0))))</f>
        <v/>
      </c>
      <c r="G261" s="37" t="str">
        <f t="shared" ref="G261:G304" si="4">IF(OR($A261="",$B261=""),"",IF($D261="1日",1,IF($D261="半日",0.5,0)))</f>
        <v/>
      </c>
      <c r="H261" s="53"/>
      <c r="I261" s="34" t="str">
        <f>IF(AND($A261="",$B261="",$D261=""),"",IF($A261="","⚠ 取得日を入れてください",IF($B261="","⚠ 社員番号を入れてください",IF(COUNTIF(従業員名簿!$B$5:$B$24,$B261)=0,"⚠ 名簿にない社員番号です",IF($D261="","⚠ 取得の単位を選んでください",IF(AND($D261="時間",設定!$C$11="なし"),"⚠ 設定が「時間単位年休なし」になっています",IF(AND($D261="時間",OR($E261="",$E261&lt;=0)),"⚠ 時間数を入れてください",IF(AND($D261&lt;&gt;"時間",$E261&lt;&gt;""),"⚠ 時間数は「時間」のときだけ入れます","OK"))))))))</f>
        <v/>
      </c>
      <c r="J261" s="35" t="str">
        <f>IF($A261="","",IF(AND($B261=年休管理簿!$H$4,$A261&gt;=年休管理簿!$C$7,$A261&lt;年休管理簿!$C$8),COUNTIFS($B$5:$B261,年休管理簿!$H$4,$A$5:$A261,"&gt;="&amp;年休管理簿!$C$7,$A$5:$A261,"&lt;"&amp;年休管理簿!$C$8),""))</f>
        <v/>
      </c>
    </row>
    <row r="262" spans="1:10" ht="18.75" customHeight="1" x14ac:dyDescent="0.15">
      <c r="A262" s="31"/>
      <c r="B262" s="21"/>
      <c r="C262" s="34" t="str">
        <f>IF($B262="","",IFERROR(INDEX(従業員名簿!$C$5:$C$24,MATCH($B262,従業員名簿!$B$5:$B$24,0)),"－"))</f>
        <v/>
      </c>
      <c r="D262" s="21"/>
      <c r="E262" s="52"/>
      <c r="F262" s="37" t="str">
        <f>IF(OR($A262="",$B262=""),"",IF($D262="1日",1,IF($D262="半日",0.5,IF($D262="時間",IFERROR($E262/(INDEX(従業員名簿!$H$5:$H$24,MATCH($B262,従業員名簿!$B$5:$B$24,0))*24),0),0))))</f>
        <v/>
      </c>
      <c r="G262" s="37" t="str">
        <f t="shared" si="4"/>
        <v/>
      </c>
      <c r="H262" s="53"/>
      <c r="I262" s="34" t="str">
        <f>IF(AND($A262="",$B262="",$D262=""),"",IF($A262="","⚠ 取得日を入れてください",IF($B262="","⚠ 社員番号を入れてください",IF(COUNTIF(従業員名簿!$B$5:$B$24,$B262)=0,"⚠ 名簿にない社員番号です",IF($D262="","⚠ 取得の単位を選んでください",IF(AND($D262="時間",設定!$C$11="なし"),"⚠ 設定が「時間単位年休なし」になっています",IF(AND($D262="時間",OR($E262="",$E262&lt;=0)),"⚠ 時間数を入れてください",IF(AND($D262&lt;&gt;"時間",$E262&lt;&gt;""),"⚠ 時間数は「時間」のときだけ入れます","OK"))))))))</f>
        <v/>
      </c>
      <c r="J262" s="35" t="str">
        <f>IF($A262="","",IF(AND($B262=年休管理簿!$H$4,$A262&gt;=年休管理簿!$C$7,$A262&lt;年休管理簿!$C$8),COUNTIFS($B$5:$B262,年休管理簿!$H$4,$A$5:$A262,"&gt;="&amp;年休管理簿!$C$7,$A$5:$A262,"&lt;"&amp;年休管理簿!$C$8),""))</f>
        <v/>
      </c>
    </row>
    <row r="263" spans="1:10" ht="18.75" customHeight="1" x14ac:dyDescent="0.15">
      <c r="A263" s="31"/>
      <c r="B263" s="21"/>
      <c r="C263" s="34" t="str">
        <f>IF($B263="","",IFERROR(INDEX(従業員名簿!$C$5:$C$24,MATCH($B263,従業員名簿!$B$5:$B$24,0)),"－"))</f>
        <v/>
      </c>
      <c r="D263" s="21"/>
      <c r="E263" s="52"/>
      <c r="F263" s="37" t="str">
        <f>IF(OR($A263="",$B263=""),"",IF($D263="1日",1,IF($D263="半日",0.5,IF($D263="時間",IFERROR($E263/(INDEX(従業員名簿!$H$5:$H$24,MATCH($B263,従業員名簿!$B$5:$B$24,0))*24),0),0))))</f>
        <v/>
      </c>
      <c r="G263" s="37" t="str">
        <f t="shared" si="4"/>
        <v/>
      </c>
      <c r="H263" s="53"/>
      <c r="I263" s="34" t="str">
        <f>IF(AND($A263="",$B263="",$D263=""),"",IF($A263="","⚠ 取得日を入れてください",IF($B263="","⚠ 社員番号を入れてください",IF(COUNTIF(従業員名簿!$B$5:$B$24,$B263)=0,"⚠ 名簿にない社員番号です",IF($D263="","⚠ 取得の単位を選んでください",IF(AND($D263="時間",設定!$C$11="なし"),"⚠ 設定が「時間単位年休なし」になっています",IF(AND($D263="時間",OR($E263="",$E263&lt;=0)),"⚠ 時間数を入れてください",IF(AND($D263&lt;&gt;"時間",$E263&lt;&gt;""),"⚠ 時間数は「時間」のときだけ入れます","OK"))))))))</f>
        <v/>
      </c>
      <c r="J263" s="35" t="str">
        <f>IF($A263="","",IF(AND($B263=年休管理簿!$H$4,$A263&gt;=年休管理簿!$C$7,$A263&lt;年休管理簿!$C$8),COUNTIFS($B$5:$B263,年休管理簿!$H$4,$A$5:$A263,"&gt;="&amp;年休管理簿!$C$7,$A$5:$A263,"&lt;"&amp;年休管理簿!$C$8),""))</f>
        <v/>
      </c>
    </row>
    <row r="264" spans="1:10" ht="18.75" customHeight="1" x14ac:dyDescent="0.15">
      <c r="A264" s="31"/>
      <c r="B264" s="21"/>
      <c r="C264" s="34" t="str">
        <f>IF($B264="","",IFERROR(INDEX(従業員名簿!$C$5:$C$24,MATCH($B264,従業員名簿!$B$5:$B$24,0)),"－"))</f>
        <v/>
      </c>
      <c r="D264" s="21"/>
      <c r="E264" s="52"/>
      <c r="F264" s="37" t="str">
        <f>IF(OR($A264="",$B264=""),"",IF($D264="1日",1,IF($D264="半日",0.5,IF($D264="時間",IFERROR($E264/(INDEX(従業員名簿!$H$5:$H$24,MATCH($B264,従業員名簿!$B$5:$B$24,0))*24),0),0))))</f>
        <v/>
      </c>
      <c r="G264" s="37" t="str">
        <f t="shared" si="4"/>
        <v/>
      </c>
      <c r="H264" s="53"/>
      <c r="I264" s="34" t="str">
        <f>IF(AND($A264="",$B264="",$D264=""),"",IF($A264="","⚠ 取得日を入れてください",IF($B264="","⚠ 社員番号を入れてください",IF(COUNTIF(従業員名簿!$B$5:$B$24,$B264)=0,"⚠ 名簿にない社員番号です",IF($D264="","⚠ 取得の単位を選んでください",IF(AND($D264="時間",設定!$C$11="なし"),"⚠ 設定が「時間単位年休なし」になっています",IF(AND($D264="時間",OR($E264="",$E264&lt;=0)),"⚠ 時間数を入れてください",IF(AND($D264&lt;&gt;"時間",$E264&lt;&gt;""),"⚠ 時間数は「時間」のときだけ入れます","OK"))))))))</f>
        <v/>
      </c>
      <c r="J264" s="35" t="str">
        <f>IF($A264="","",IF(AND($B264=年休管理簿!$H$4,$A264&gt;=年休管理簿!$C$7,$A264&lt;年休管理簿!$C$8),COUNTIFS($B$5:$B264,年休管理簿!$H$4,$A$5:$A264,"&gt;="&amp;年休管理簿!$C$7,$A$5:$A264,"&lt;"&amp;年休管理簿!$C$8),""))</f>
        <v/>
      </c>
    </row>
    <row r="265" spans="1:10" ht="18.75" customHeight="1" x14ac:dyDescent="0.15">
      <c r="A265" s="31"/>
      <c r="B265" s="21"/>
      <c r="C265" s="34" t="str">
        <f>IF($B265="","",IFERROR(INDEX(従業員名簿!$C$5:$C$24,MATCH($B265,従業員名簿!$B$5:$B$24,0)),"－"))</f>
        <v/>
      </c>
      <c r="D265" s="21"/>
      <c r="E265" s="52"/>
      <c r="F265" s="37" t="str">
        <f>IF(OR($A265="",$B265=""),"",IF($D265="1日",1,IF($D265="半日",0.5,IF($D265="時間",IFERROR($E265/(INDEX(従業員名簿!$H$5:$H$24,MATCH($B265,従業員名簿!$B$5:$B$24,0))*24),0),0))))</f>
        <v/>
      </c>
      <c r="G265" s="37" t="str">
        <f t="shared" si="4"/>
        <v/>
      </c>
      <c r="H265" s="53"/>
      <c r="I265" s="34" t="str">
        <f>IF(AND($A265="",$B265="",$D265=""),"",IF($A265="","⚠ 取得日を入れてください",IF($B265="","⚠ 社員番号を入れてください",IF(COUNTIF(従業員名簿!$B$5:$B$24,$B265)=0,"⚠ 名簿にない社員番号です",IF($D265="","⚠ 取得の単位を選んでください",IF(AND($D265="時間",設定!$C$11="なし"),"⚠ 設定が「時間単位年休なし」になっています",IF(AND($D265="時間",OR($E265="",$E265&lt;=0)),"⚠ 時間数を入れてください",IF(AND($D265&lt;&gt;"時間",$E265&lt;&gt;""),"⚠ 時間数は「時間」のときだけ入れます","OK"))))))))</f>
        <v/>
      </c>
      <c r="J265" s="35" t="str">
        <f>IF($A265="","",IF(AND($B265=年休管理簿!$H$4,$A265&gt;=年休管理簿!$C$7,$A265&lt;年休管理簿!$C$8),COUNTIFS($B$5:$B265,年休管理簿!$H$4,$A$5:$A265,"&gt;="&amp;年休管理簿!$C$7,$A$5:$A265,"&lt;"&amp;年休管理簿!$C$8),""))</f>
        <v/>
      </c>
    </row>
    <row r="266" spans="1:10" ht="18.75" customHeight="1" x14ac:dyDescent="0.15">
      <c r="A266" s="31"/>
      <c r="B266" s="21"/>
      <c r="C266" s="34" t="str">
        <f>IF($B266="","",IFERROR(INDEX(従業員名簿!$C$5:$C$24,MATCH($B266,従業員名簿!$B$5:$B$24,0)),"－"))</f>
        <v/>
      </c>
      <c r="D266" s="21"/>
      <c r="E266" s="52"/>
      <c r="F266" s="37" t="str">
        <f>IF(OR($A266="",$B266=""),"",IF($D266="1日",1,IF($D266="半日",0.5,IF($D266="時間",IFERROR($E266/(INDEX(従業員名簿!$H$5:$H$24,MATCH($B266,従業員名簿!$B$5:$B$24,0))*24),0),0))))</f>
        <v/>
      </c>
      <c r="G266" s="37" t="str">
        <f t="shared" si="4"/>
        <v/>
      </c>
      <c r="H266" s="53"/>
      <c r="I266" s="34" t="str">
        <f>IF(AND($A266="",$B266="",$D266=""),"",IF($A266="","⚠ 取得日を入れてください",IF($B266="","⚠ 社員番号を入れてください",IF(COUNTIF(従業員名簿!$B$5:$B$24,$B266)=0,"⚠ 名簿にない社員番号です",IF($D266="","⚠ 取得の単位を選んでください",IF(AND($D266="時間",設定!$C$11="なし"),"⚠ 設定が「時間単位年休なし」になっています",IF(AND($D266="時間",OR($E266="",$E266&lt;=0)),"⚠ 時間数を入れてください",IF(AND($D266&lt;&gt;"時間",$E266&lt;&gt;""),"⚠ 時間数は「時間」のときだけ入れます","OK"))))))))</f>
        <v/>
      </c>
      <c r="J266" s="35" t="str">
        <f>IF($A266="","",IF(AND($B266=年休管理簿!$H$4,$A266&gt;=年休管理簿!$C$7,$A266&lt;年休管理簿!$C$8),COUNTIFS($B$5:$B266,年休管理簿!$H$4,$A$5:$A266,"&gt;="&amp;年休管理簿!$C$7,$A$5:$A266,"&lt;"&amp;年休管理簿!$C$8),""))</f>
        <v/>
      </c>
    </row>
    <row r="267" spans="1:10" ht="18.75" customHeight="1" x14ac:dyDescent="0.15">
      <c r="A267" s="31"/>
      <c r="B267" s="21"/>
      <c r="C267" s="34" t="str">
        <f>IF($B267="","",IFERROR(INDEX(従業員名簿!$C$5:$C$24,MATCH($B267,従業員名簿!$B$5:$B$24,0)),"－"))</f>
        <v/>
      </c>
      <c r="D267" s="21"/>
      <c r="E267" s="52"/>
      <c r="F267" s="37" t="str">
        <f>IF(OR($A267="",$B267=""),"",IF($D267="1日",1,IF($D267="半日",0.5,IF($D267="時間",IFERROR($E267/(INDEX(従業員名簿!$H$5:$H$24,MATCH($B267,従業員名簿!$B$5:$B$24,0))*24),0),0))))</f>
        <v/>
      </c>
      <c r="G267" s="37" t="str">
        <f t="shared" si="4"/>
        <v/>
      </c>
      <c r="H267" s="53"/>
      <c r="I267" s="34" t="str">
        <f>IF(AND($A267="",$B267="",$D267=""),"",IF($A267="","⚠ 取得日を入れてください",IF($B267="","⚠ 社員番号を入れてください",IF(COUNTIF(従業員名簿!$B$5:$B$24,$B267)=0,"⚠ 名簿にない社員番号です",IF($D267="","⚠ 取得の単位を選んでください",IF(AND($D267="時間",設定!$C$11="なし"),"⚠ 設定が「時間単位年休なし」になっています",IF(AND($D267="時間",OR($E267="",$E267&lt;=0)),"⚠ 時間数を入れてください",IF(AND($D267&lt;&gt;"時間",$E267&lt;&gt;""),"⚠ 時間数は「時間」のときだけ入れます","OK"))))))))</f>
        <v/>
      </c>
      <c r="J267" s="35" t="str">
        <f>IF($A267="","",IF(AND($B267=年休管理簿!$H$4,$A267&gt;=年休管理簿!$C$7,$A267&lt;年休管理簿!$C$8),COUNTIFS($B$5:$B267,年休管理簿!$H$4,$A$5:$A267,"&gt;="&amp;年休管理簿!$C$7,$A$5:$A267,"&lt;"&amp;年休管理簿!$C$8),""))</f>
        <v/>
      </c>
    </row>
    <row r="268" spans="1:10" ht="18.75" customHeight="1" x14ac:dyDescent="0.15">
      <c r="A268" s="31"/>
      <c r="B268" s="21"/>
      <c r="C268" s="34" t="str">
        <f>IF($B268="","",IFERROR(INDEX(従業員名簿!$C$5:$C$24,MATCH($B268,従業員名簿!$B$5:$B$24,0)),"－"))</f>
        <v/>
      </c>
      <c r="D268" s="21"/>
      <c r="E268" s="52"/>
      <c r="F268" s="37" t="str">
        <f>IF(OR($A268="",$B268=""),"",IF($D268="1日",1,IF($D268="半日",0.5,IF($D268="時間",IFERROR($E268/(INDEX(従業員名簿!$H$5:$H$24,MATCH($B268,従業員名簿!$B$5:$B$24,0))*24),0),0))))</f>
        <v/>
      </c>
      <c r="G268" s="37" t="str">
        <f t="shared" si="4"/>
        <v/>
      </c>
      <c r="H268" s="53"/>
      <c r="I268" s="34" t="str">
        <f>IF(AND($A268="",$B268="",$D268=""),"",IF($A268="","⚠ 取得日を入れてください",IF($B268="","⚠ 社員番号を入れてください",IF(COUNTIF(従業員名簿!$B$5:$B$24,$B268)=0,"⚠ 名簿にない社員番号です",IF($D268="","⚠ 取得の単位を選んでください",IF(AND($D268="時間",設定!$C$11="なし"),"⚠ 設定が「時間単位年休なし」になっています",IF(AND($D268="時間",OR($E268="",$E268&lt;=0)),"⚠ 時間数を入れてください",IF(AND($D268&lt;&gt;"時間",$E268&lt;&gt;""),"⚠ 時間数は「時間」のときだけ入れます","OK"))))))))</f>
        <v/>
      </c>
      <c r="J268" s="35" t="str">
        <f>IF($A268="","",IF(AND($B268=年休管理簿!$H$4,$A268&gt;=年休管理簿!$C$7,$A268&lt;年休管理簿!$C$8),COUNTIFS($B$5:$B268,年休管理簿!$H$4,$A$5:$A268,"&gt;="&amp;年休管理簿!$C$7,$A$5:$A268,"&lt;"&amp;年休管理簿!$C$8),""))</f>
        <v/>
      </c>
    </row>
    <row r="269" spans="1:10" ht="18.75" customHeight="1" x14ac:dyDescent="0.15">
      <c r="A269" s="31"/>
      <c r="B269" s="21"/>
      <c r="C269" s="34" t="str">
        <f>IF($B269="","",IFERROR(INDEX(従業員名簿!$C$5:$C$24,MATCH($B269,従業員名簿!$B$5:$B$24,0)),"－"))</f>
        <v/>
      </c>
      <c r="D269" s="21"/>
      <c r="E269" s="52"/>
      <c r="F269" s="37" t="str">
        <f>IF(OR($A269="",$B269=""),"",IF($D269="1日",1,IF($D269="半日",0.5,IF($D269="時間",IFERROR($E269/(INDEX(従業員名簿!$H$5:$H$24,MATCH($B269,従業員名簿!$B$5:$B$24,0))*24),0),0))))</f>
        <v/>
      </c>
      <c r="G269" s="37" t="str">
        <f t="shared" si="4"/>
        <v/>
      </c>
      <c r="H269" s="53"/>
      <c r="I269" s="34" t="str">
        <f>IF(AND($A269="",$B269="",$D269=""),"",IF($A269="","⚠ 取得日を入れてください",IF($B269="","⚠ 社員番号を入れてください",IF(COUNTIF(従業員名簿!$B$5:$B$24,$B269)=0,"⚠ 名簿にない社員番号です",IF($D269="","⚠ 取得の単位を選んでください",IF(AND($D269="時間",設定!$C$11="なし"),"⚠ 設定が「時間単位年休なし」になっています",IF(AND($D269="時間",OR($E269="",$E269&lt;=0)),"⚠ 時間数を入れてください",IF(AND($D269&lt;&gt;"時間",$E269&lt;&gt;""),"⚠ 時間数は「時間」のときだけ入れます","OK"))))))))</f>
        <v/>
      </c>
      <c r="J269" s="35" t="str">
        <f>IF($A269="","",IF(AND($B269=年休管理簿!$H$4,$A269&gt;=年休管理簿!$C$7,$A269&lt;年休管理簿!$C$8),COUNTIFS($B$5:$B269,年休管理簿!$H$4,$A$5:$A269,"&gt;="&amp;年休管理簿!$C$7,$A$5:$A269,"&lt;"&amp;年休管理簿!$C$8),""))</f>
        <v/>
      </c>
    </row>
    <row r="270" spans="1:10" ht="18.75" customHeight="1" x14ac:dyDescent="0.15">
      <c r="A270" s="31"/>
      <c r="B270" s="21"/>
      <c r="C270" s="34" t="str">
        <f>IF($B270="","",IFERROR(INDEX(従業員名簿!$C$5:$C$24,MATCH($B270,従業員名簿!$B$5:$B$24,0)),"－"))</f>
        <v/>
      </c>
      <c r="D270" s="21"/>
      <c r="E270" s="52"/>
      <c r="F270" s="37" t="str">
        <f>IF(OR($A270="",$B270=""),"",IF($D270="1日",1,IF($D270="半日",0.5,IF($D270="時間",IFERROR($E270/(INDEX(従業員名簿!$H$5:$H$24,MATCH($B270,従業員名簿!$B$5:$B$24,0))*24),0),0))))</f>
        <v/>
      </c>
      <c r="G270" s="37" t="str">
        <f t="shared" si="4"/>
        <v/>
      </c>
      <c r="H270" s="53"/>
      <c r="I270" s="34" t="str">
        <f>IF(AND($A270="",$B270="",$D270=""),"",IF($A270="","⚠ 取得日を入れてください",IF($B270="","⚠ 社員番号を入れてください",IF(COUNTIF(従業員名簿!$B$5:$B$24,$B270)=0,"⚠ 名簿にない社員番号です",IF($D270="","⚠ 取得の単位を選んでください",IF(AND($D270="時間",設定!$C$11="なし"),"⚠ 設定が「時間単位年休なし」になっています",IF(AND($D270="時間",OR($E270="",$E270&lt;=0)),"⚠ 時間数を入れてください",IF(AND($D270&lt;&gt;"時間",$E270&lt;&gt;""),"⚠ 時間数は「時間」のときだけ入れます","OK"))))))))</f>
        <v/>
      </c>
      <c r="J270" s="35" t="str">
        <f>IF($A270="","",IF(AND($B270=年休管理簿!$H$4,$A270&gt;=年休管理簿!$C$7,$A270&lt;年休管理簿!$C$8),COUNTIFS($B$5:$B270,年休管理簿!$H$4,$A$5:$A270,"&gt;="&amp;年休管理簿!$C$7,$A$5:$A270,"&lt;"&amp;年休管理簿!$C$8),""))</f>
        <v/>
      </c>
    </row>
    <row r="271" spans="1:10" ht="18.75" customHeight="1" x14ac:dyDescent="0.15">
      <c r="A271" s="31"/>
      <c r="B271" s="21"/>
      <c r="C271" s="34" t="str">
        <f>IF($B271="","",IFERROR(INDEX(従業員名簿!$C$5:$C$24,MATCH($B271,従業員名簿!$B$5:$B$24,0)),"－"))</f>
        <v/>
      </c>
      <c r="D271" s="21"/>
      <c r="E271" s="52"/>
      <c r="F271" s="37" t="str">
        <f>IF(OR($A271="",$B271=""),"",IF($D271="1日",1,IF($D271="半日",0.5,IF($D271="時間",IFERROR($E271/(INDEX(従業員名簿!$H$5:$H$24,MATCH($B271,従業員名簿!$B$5:$B$24,0))*24),0),0))))</f>
        <v/>
      </c>
      <c r="G271" s="37" t="str">
        <f t="shared" si="4"/>
        <v/>
      </c>
      <c r="H271" s="53"/>
      <c r="I271" s="34" t="str">
        <f>IF(AND($A271="",$B271="",$D271=""),"",IF($A271="","⚠ 取得日を入れてください",IF($B271="","⚠ 社員番号を入れてください",IF(COUNTIF(従業員名簿!$B$5:$B$24,$B271)=0,"⚠ 名簿にない社員番号です",IF($D271="","⚠ 取得の単位を選んでください",IF(AND($D271="時間",設定!$C$11="なし"),"⚠ 設定が「時間単位年休なし」になっています",IF(AND($D271="時間",OR($E271="",$E271&lt;=0)),"⚠ 時間数を入れてください",IF(AND($D271&lt;&gt;"時間",$E271&lt;&gt;""),"⚠ 時間数は「時間」のときだけ入れます","OK"))))))))</f>
        <v/>
      </c>
      <c r="J271" s="35" t="str">
        <f>IF($A271="","",IF(AND($B271=年休管理簿!$H$4,$A271&gt;=年休管理簿!$C$7,$A271&lt;年休管理簿!$C$8),COUNTIFS($B$5:$B271,年休管理簿!$H$4,$A$5:$A271,"&gt;="&amp;年休管理簿!$C$7,$A$5:$A271,"&lt;"&amp;年休管理簿!$C$8),""))</f>
        <v/>
      </c>
    </row>
    <row r="272" spans="1:10" ht="18.75" customHeight="1" x14ac:dyDescent="0.15">
      <c r="A272" s="31"/>
      <c r="B272" s="21"/>
      <c r="C272" s="34" t="str">
        <f>IF($B272="","",IFERROR(INDEX(従業員名簿!$C$5:$C$24,MATCH($B272,従業員名簿!$B$5:$B$24,0)),"－"))</f>
        <v/>
      </c>
      <c r="D272" s="21"/>
      <c r="E272" s="52"/>
      <c r="F272" s="37" t="str">
        <f>IF(OR($A272="",$B272=""),"",IF($D272="1日",1,IF($D272="半日",0.5,IF($D272="時間",IFERROR($E272/(INDEX(従業員名簿!$H$5:$H$24,MATCH($B272,従業員名簿!$B$5:$B$24,0))*24),0),0))))</f>
        <v/>
      </c>
      <c r="G272" s="37" t="str">
        <f t="shared" si="4"/>
        <v/>
      </c>
      <c r="H272" s="53"/>
      <c r="I272" s="34" t="str">
        <f>IF(AND($A272="",$B272="",$D272=""),"",IF($A272="","⚠ 取得日を入れてください",IF($B272="","⚠ 社員番号を入れてください",IF(COUNTIF(従業員名簿!$B$5:$B$24,$B272)=0,"⚠ 名簿にない社員番号です",IF($D272="","⚠ 取得の単位を選んでください",IF(AND($D272="時間",設定!$C$11="なし"),"⚠ 設定が「時間単位年休なし」になっています",IF(AND($D272="時間",OR($E272="",$E272&lt;=0)),"⚠ 時間数を入れてください",IF(AND($D272&lt;&gt;"時間",$E272&lt;&gt;""),"⚠ 時間数は「時間」のときだけ入れます","OK"))))))))</f>
        <v/>
      </c>
      <c r="J272" s="35" t="str">
        <f>IF($A272="","",IF(AND($B272=年休管理簿!$H$4,$A272&gt;=年休管理簿!$C$7,$A272&lt;年休管理簿!$C$8),COUNTIFS($B$5:$B272,年休管理簿!$H$4,$A$5:$A272,"&gt;="&amp;年休管理簿!$C$7,$A$5:$A272,"&lt;"&amp;年休管理簿!$C$8),""))</f>
        <v/>
      </c>
    </row>
    <row r="273" spans="1:10" ht="18.75" customHeight="1" x14ac:dyDescent="0.15">
      <c r="A273" s="31"/>
      <c r="B273" s="21"/>
      <c r="C273" s="34" t="str">
        <f>IF($B273="","",IFERROR(INDEX(従業員名簿!$C$5:$C$24,MATCH($B273,従業員名簿!$B$5:$B$24,0)),"－"))</f>
        <v/>
      </c>
      <c r="D273" s="21"/>
      <c r="E273" s="52"/>
      <c r="F273" s="37" t="str">
        <f>IF(OR($A273="",$B273=""),"",IF($D273="1日",1,IF($D273="半日",0.5,IF($D273="時間",IFERROR($E273/(INDEX(従業員名簿!$H$5:$H$24,MATCH($B273,従業員名簿!$B$5:$B$24,0))*24),0),0))))</f>
        <v/>
      </c>
      <c r="G273" s="37" t="str">
        <f t="shared" si="4"/>
        <v/>
      </c>
      <c r="H273" s="53"/>
      <c r="I273" s="34" t="str">
        <f>IF(AND($A273="",$B273="",$D273=""),"",IF($A273="","⚠ 取得日を入れてください",IF($B273="","⚠ 社員番号を入れてください",IF(COUNTIF(従業員名簿!$B$5:$B$24,$B273)=0,"⚠ 名簿にない社員番号です",IF($D273="","⚠ 取得の単位を選んでください",IF(AND($D273="時間",設定!$C$11="なし"),"⚠ 設定が「時間単位年休なし」になっています",IF(AND($D273="時間",OR($E273="",$E273&lt;=0)),"⚠ 時間数を入れてください",IF(AND($D273&lt;&gt;"時間",$E273&lt;&gt;""),"⚠ 時間数は「時間」のときだけ入れます","OK"))))))))</f>
        <v/>
      </c>
      <c r="J273" s="35" t="str">
        <f>IF($A273="","",IF(AND($B273=年休管理簿!$H$4,$A273&gt;=年休管理簿!$C$7,$A273&lt;年休管理簿!$C$8),COUNTIFS($B$5:$B273,年休管理簿!$H$4,$A$5:$A273,"&gt;="&amp;年休管理簿!$C$7,$A$5:$A273,"&lt;"&amp;年休管理簿!$C$8),""))</f>
        <v/>
      </c>
    </row>
    <row r="274" spans="1:10" ht="18.75" customHeight="1" x14ac:dyDescent="0.15">
      <c r="A274" s="31"/>
      <c r="B274" s="21"/>
      <c r="C274" s="34" t="str">
        <f>IF($B274="","",IFERROR(INDEX(従業員名簿!$C$5:$C$24,MATCH($B274,従業員名簿!$B$5:$B$24,0)),"－"))</f>
        <v/>
      </c>
      <c r="D274" s="21"/>
      <c r="E274" s="52"/>
      <c r="F274" s="37" t="str">
        <f>IF(OR($A274="",$B274=""),"",IF($D274="1日",1,IF($D274="半日",0.5,IF($D274="時間",IFERROR($E274/(INDEX(従業員名簿!$H$5:$H$24,MATCH($B274,従業員名簿!$B$5:$B$24,0))*24),0),0))))</f>
        <v/>
      </c>
      <c r="G274" s="37" t="str">
        <f t="shared" si="4"/>
        <v/>
      </c>
      <c r="H274" s="53"/>
      <c r="I274" s="34" t="str">
        <f>IF(AND($A274="",$B274="",$D274=""),"",IF($A274="","⚠ 取得日を入れてください",IF($B274="","⚠ 社員番号を入れてください",IF(COUNTIF(従業員名簿!$B$5:$B$24,$B274)=0,"⚠ 名簿にない社員番号です",IF($D274="","⚠ 取得の単位を選んでください",IF(AND($D274="時間",設定!$C$11="なし"),"⚠ 設定が「時間単位年休なし」になっています",IF(AND($D274="時間",OR($E274="",$E274&lt;=0)),"⚠ 時間数を入れてください",IF(AND($D274&lt;&gt;"時間",$E274&lt;&gt;""),"⚠ 時間数は「時間」のときだけ入れます","OK"))))))))</f>
        <v/>
      </c>
      <c r="J274" s="35" t="str">
        <f>IF($A274="","",IF(AND($B274=年休管理簿!$H$4,$A274&gt;=年休管理簿!$C$7,$A274&lt;年休管理簿!$C$8),COUNTIFS($B$5:$B274,年休管理簿!$H$4,$A$5:$A274,"&gt;="&amp;年休管理簿!$C$7,$A$5:$A274,"&lt;"&amp;年休管理簿!$C$8),""))</f>
        <v/>
      </c>
    </row>
    <row r="275" spans="1:10" ht="18.75" customHeight="1" x14ac:dyDescent="0.15">
      <c r="A275" s="31"/>
      <c r="B275" s="21"/>
      <c r="C275" s="34" t="str">
        <f>IF($B275="","",IFERROR(INDEX(従業員名簿!$C$5:$C$24,MATCH($B275,従業員名簿!$B$5:$B$24,0)),"－"))</f>
        <v/>
      </c>
      <c r="D275" s="21"/>
      <c r="E275" s="52"/>
      <c r="F275" s="37" t="str">
        <f>IF(OR($A275="",$B275=""),"",IF($D275="1日",1,IF($D275="半日",0.5,IF($D275="時間",IFERROR($E275/(INDEX(従業員名簿!$H$5:$H$24,MATCH($B275,従業員名簿!$B$5:$B$24,0))*24),0),0))))</f>
        <v/>
      </c>
      <c r="G275" s="37" t="str">
        <f t="shared" si="4"/>
        <v/>
      </c>
      <c r="H275" s="53"/>
      <c r="I275" s="34" t="str">
        <f>IF(AND($A275="",$B275="",$D275=""),"",IF($A275="","⚠ 取得日を入れてください",IF($B275="","⚠ 社員番号を入れてください",IF(COUNTIF(従業員名簿!$B$5:$B$24,$B275)=0,"⚠ 名簿にない社員番号です",IF($D275="","⚠ 取得の単位を選んでください",IF(AND($D275="時間",設定!$C$11="なし"),"⚠ 設定が「時間単位年休なし」になっています",IF(AND($D275="時間",OR($E275="",$E275&lt;=0)),"⚠ 時間数を入れてください",IF(AND($D275&lt;&gt;"時間",$E275&lt;&gt;""),"⚠ 時間数は「時間」のときだけ入れます","OK"))))))))</f>
        <v/>
      </c>
      <c r="J275" s="35" t="str">
        <f>IF($A275="","",IF(AND($B275=年休管理簿!$H$4,$A275&gt;=年休管理簿!$C$7,$A275&lt;年休管理簿!$C$8),COUNTIFS($B$5:$B275,年休管理簿!$H$4,$A$5:$A275,"&gt;="&amp;年休管理簿!$C$7,$A$5:$A275,"&lt;"&amp;年休管理簿!$C$8),""))</f>
        <v/>
      </c>
    </row>
    <row r="276" spans="1:10" ht="18.75" customHeight="1" x14ac:dyDescent="0.15">
      <c r="A276" s="31"/>
      <c r="B276" s="21"/>
      <c r="C276" s="34" t="str">
        <f>IF($B276="","",IFERROR(INDEX(従業員名簿!$C$5:$C$24,MATCH($B276,従業員名簿!$B$5:$B$24,0)),"－"))</f>
        <v/>
      </c>
      <c r="D276" s="21"/>
      <c r="E276" s="52"/>
      <c r="F276" s="37" t="str">
        <f>IF(OR($A276="",$B276=""),"",IF($D276="1日",1,IF($D276="半日",0.5,IF($D276="時間",IFERROR($E276/(INDEX(従業員名簿!$H$5:$H$24,MATCH($B276,従業員名簿!$B$5:$B$24,0))*24),0),0))))</f>
        <v/>
      </c>
      <c r="G276" s="37" t="str">
        <f t="shared" si="4"/>
        <v/>
      </c>
      <c r="H276" s="53"/>
      <c r="I276" s="34" t="str">
        <f>IF(AND($A276="",$B276="",$D276=""),"",IF($A276="","⚠ 取得日を入れてください",IF($B276="","⚠ 社員番号を入れてください",IF(COUNTIF(従業員名簿!$B$5:$B$24,$B276)=0,"⚠ 名簿にない社員番号です",IF($D276="","⚠ 取得の単位を選んでください",IF(AND($D276="時間",設定!$C$11="なし"),"⚠ 設定が「時間単位年休なし」になっています",IF(AND($D276="時間",OR($E276="",$E276&lt;=0)),"⚠ 時間数を入れてください",IF(AND($D276&lt;&gt;"時間",$E276&lt;&gt;""),"⚠ 時間数は「時間」のときだけ入れます","OK"))))))))</f>
        <v/>
      </c>
      <c r="J276" s="35" t="str">
        <f>IF($A276="","",IF(AND($B276=年休管理簿!$H$4,$A276&gt;=年休管理簿!$C$7,$A276&lt;年休管理簿!$C$8),COUNTIFS($B$5:$B276,年休管理簿!$H$4,$A$5:$A276,"&gt;="&amp;年休管理簿!$C$7,$A$5:$A276,"&lt;"&amp;年休管理簿!$C$8),""))</f>
        <v/>
      </c>
    </row>
    <row r="277" spans="1:10" ht="18.75" customHeight="1" x14ac:dyDescent="0.15">
      <c r="A277" s="31"/>
      <c r="B277" s="21"/>
      <c r="C277" s="34" t="str">
        <f>IF($B277="","",IFERROR(INDEX(従業員名簿!$C$5:$C$24,MATCH($B277,従業員名簿!$B$5:$B$24,0)),"－"))</f>
        <v/>
      </c>
      <c r="D277" s="21"/>
      <c r="E277" s="52"/>
      <c r="F277" s="37" t="str">
        <f>IF(OR($A277="",$B277=""),"",IF($D277="1日",1,IF($D277="半日",0.5,IF($D277="時間",IFERROR($E277/(INDEX(従業員名簿!$H$5:$H$24,MATCH($B277,従業員名簿!$B$5:$B$24,0))*24),0),0))))</f>
        <v/>
      </c>
      <c r="G277" s="37" t="str">
        <f t="shared" si="4"/>
        <v/>
      </c>
      <c r="H277" s="53"/>
      <c r="I277" s="34" t="str">
        <f>IF(AND($A277="",$B277="",$D277=""),"",IF($A277="","⚠ 取得日を入れてください",IF($B277="","⚠ 社員番号を入れてください",IF(COUNTIF(従業員名簿!$B$5:$B$24,$B277)=0,"⚠ 名簿にない社員番号です",IF($D277="","⚠ 取得の単位を選んでください",IF(AND($D277="時間",設定!$C$11="なし"),"⚠ 設定が「時間単位年休なし」になっています",IF(AND($D277="時間",OR($E277="",$E277&lt;=0)),"⚠ 時間数を入れてください",IF(AND($D277&lt;&gt;"時間",$E277&lt;&gt;""),"⚠ 時間数は「時間」のときだけ入れます","OK"))))))))</f>
        <v/>
      </c>
      <c r="J277" s="35" t="str">
        <f>IF($A277="","",IF(AND($B277=年休管理簿!$H$4,$A277&gt;=年休管理簿!$C$7,$A277&lt;年休管理簿!$C$8),COUNTIFS($B$5:$B277,年休管理簿!$H$4,$A$5:$A277,"&gt;="&amp;年休管理簿!$C$7,$A$5:$A277,"&lt;"&amp;年休管理簿!$C$8),""))</f>
        <v/>
      </c>
    </row>
    <row r="278" spans="1:10" ht="18.75" customHeight="1" x14ac:dyDescent="0.15">
      <c r="A278" s="31"/>
      <c r="B278" s="21"/>
      <c r="C278" s="34" t="str">
        <f>IF($B278="","",IFERROR(INDEX(従業員名簿!$C$5:$C$24,MATCH($B278,従業員名簿!$B$5:$B$24,0)),"－"))</f>
        <v/>
      </c>
      <c r="D278" s="21"/>
      <c r="E278" s="52"/>
      <c r="F278" s="37" t="str">
        <f>IF(OR($A278="",$B278=""),"",IF($D278="1日",1,IF($D278="半日",0.5,IF($D278="時間",IFERROR($E278/(INDEX(従業員名簿!$H$5:$H$24,MATCH($B278,従業員名簿!$B$5:$B$24,0))*24),0),0))))</f>
        <v/>
      </c>
      <c r="G278" s="37" t="str">
        <f t="shared" si="4"/>
        <v/>
      </c>
      <c r="H278" s="53"/>
      <c r="I278" s="34" t="str">
        <f>IF(AND($A278="",$B278="",$D278=""),"",IF($A278="","⚠ 取得日を入れてください",IF($B278="","⚠ 社員番号を入れてください",IF(COUNTIF(従業員名簿!$B$5:$B$24,$B278)=0,"⚠ 名簿にない社員番号です",IF($D278="","⚠ 取得の単位を選んでください",IF(AND($D278="時間",設定!$C$11="なし"),"⚠ 設定が「時間単位年休なし」になっています",IF(AND($D278="時間",OR($E278="",$E278&lt;=0)),"⚠ 時間数を入れてください",IF(AND($D278&lt;&gt;"時間",$E278&lt;&gt;""),"⚠ 時間数は「時間」のときだけ入れます","OK"))))))))</f>
        <v/>
      </c>
      <c r="J278" s="35" t="str">
        <f>IF($A278="","",IF(AND($B278=年休管理簿!$H$4,$A278&gt;=年休管理簿!$C$7,$A278&lt;年休管理簿!$C$8),COUNTIFS($B$5:$B278,年休管理簿!$H$4,$A$5:$A278,"&gt;="&amp;年休管理簿!$C$7,$A$5:$A278,"&lt;"&amp;年休管理簿!$C$8),""))</f>
        <v/>
      </c>
    </row>
    <row r="279" spans="1:10" ht="18.75" customHeight="1" x14ac:dyDescent="0.15">
      <c r="A279" s="31"/>
      <c r="B279" s="21"/>
      <c r="C279" s="34" t="str">
        <f>IF($B279="","",IFERROR(INDEX(従業員名簿!$C$5:$C$24,MATCH($B279,従業員名簿!$B$5:$B$24,0)),"－"))</f>
        <v/>
      </c>
      <c r="D279" s="21"/>
      <c r="E279" s="52"/>
      <c r="F279" s="37" t="str">
        <f>IF(OR($A279="",$B279=""),"",IF($D279="1日",1,IF($D279="半日",0.5,IF($D279="時間",IFERROR($E279/(INDEX(従業員名簿!$H$5:$H$24,MATCH($B279,従業員名簿!$B$5:$B$24,0))*24),0),0))))</f>
        <v/>
      </c>
      <c r="G279" s="37" t="str">
        <f t="shared" si="4"/>
        <v/>
      </c>
      <c r="H279" s="53"/>
      <c r="I279" s="34" t="str">
        <f>IF(AND($A279="",$B279="",$D279=""),"",IF($A279="","⚠ 取得日を入れてください",IF($B279="","⚠ 社員番号を入れてください",IF(COUNTIF(従業員名簿!$B$5:$B$24,$B279)=0,"⚠ 名簿にない社員番号です",IF($D279="","⚠ 取得の単位を選んでください",IF(AND($D279="時間",設定!$C$11="なし"),"⚠ 設定が「時間単位年休なし」になっています",IF(AND($D279="時間",OR($E279="",$E279&lt;=0)),"⚠ 時間数を入れてください",IF(AND($D279&lt;&gt;"時間",$E279&lt;&gt;""),"⚠ 時間数は「時間」のときだけ入れます","OK"))))))))</f>
        <v/>
      </c>
      <c r="J279" s="35" t="str">
        <f>IF($A279="","",IF(AND($B279=年休管理簿!$H$4,$A279&gt;=年休管理簿!$C$7,$A279&lt;年休管理簿!$C$8),COUNTIFS($B$5:$B279,年休管理簿!$H$4,$A$5:$A279,"&gt;="&amp;年休管理簿!$C$7,$A$5:$A279,"&lt;"&amp;年休管理簿!$C$8),""))</f>
        <v/>
      </c>
    </row>
    <row r="280" spans="1:10" ht="18.75" customHeight="1" x14ac:dyDescent="0.15">
      <c r="A280" s="31"/>
      <c r="B280" s="21"/>
      <c r="C280" s="34" t="str">
        <f>IF($B280="","",IFERROR(INDEX(従業員名簿!$C$5:$C$24,MATCH($B280,従業員名簿!$B$5:$B$24,0)),"－"))</f>
        <v/>
      </c>
      <c r="D280" s="21"/>
      <c r="E280" s="52"/>
      <c r="F280" s="37" t="str">
        <f>IF(OR($A280="",$B280=""),"",IF($D280="1日",1,IF($D280="半日",0.5,IF($D280="時間",IFERROR($E280/(INDEX(従業員名簿!$H$5:$H$24,MATCH($B280,従業員名簿!$B$5:$B$24,0))*24),0),0))))</f>
        <v/>
      </c>
      <c r="G280" s="37" t="str">
        <f t="shared" si="4"/>
        <v/>
      </c>
      <c r="H280" s="53"/>
      <c r="I280" s="34" t="str">
        <f>IF(AND($A280="",$B280="",$D280=""),"",IF($A280="","⚠ 取得日を入れてください",IF($B280="","⚠ 社員番号を入れてください",IF(COUNTIF(従業員名簿!$B$5:$B$24,$B280)=0,"⚠ 名簿にない社員番号です",IF($D280="","⚠ 取得の単位を選んでください",IF(AND($D280="時間",設定!$C$11="なし"),"⚠ 設定が「時間単位年休なし」になっています",IF(AND($D280="時間",OR($E280="",$E280&lt;=0)),"⚠ 時間数を入れてください",IF(AND($D280&lt;&gt;"時間",$E280&lt;&gt;""),"⚠ 時間数は「時間」のときだけ入れます","OK"))))))))</f>
        <v/>
      </c>
      <c r="J280" s="35" t="str">
        <f>IF($A280="","",IF(AND($B280=年休管理簿!$H$4,$A280&gt;=年休管理簿!$C$7,$A280&lt;年休管理簿!$C$8),COUNTIFS($B$5:$B280,年休管理簿!$H$4,$A$5:$A280,"&gt;="&amp;年休管理簿!$C$7,$A$5:$A280,"&lt;"&amp;年休管理簿!$C$8),""))</f>
        <v/>
      </c>
    </row>
    <row r="281" spans="1:10" ht="18.75" customHeight="1" x14ac:dyDescent="0.15">
      <c r="A281" s="31"/>
      <c r="B281" s="21"/>
      <c r="C281" s="34" t="str">
        <f>IF($B281="","",IFERROR(INDEX(従業員名簿!$C$5:$C$24,MATCH($B281,従業員名簿!$B$5:$B$24,0)),"－"))</f>
        <v/>
      </c>
      <c r="D281" s="21"/>
      <c r="E281" s="52"/>
      <c r="F281" s="37" t="str">
        <f>IF(OR($A281="",$B281=""),"",IF($D281="1日",1,IF($D281="半日",0.5,IF($D281="時間",IFERROR($E281/(INDEX(従業員名簿!$H$5:$H$24,MATCH($B281,従業員名簿!$B$5:$B$24,0))*24),0),0))))</f>
        <v/>
      </c>
      <c r="G281" s="37" t="str">
        <f t="shared" si="4"/>
        <v/>
      </c>
      <c r="H281" s="53"/>
      <c r="I281" s="34" t="str">
        <f>IF(AND($A281="",$B281="",$D281=""),"",IF($A281="","⚠ 取得日を入れてください",IF($B281="","⚠ 社員番号を入れてください",IF(COUNTIF(従業員名簿!$B$5:$B$24,$B281)=0,"⚠ 名簿にない社員番号です",IF($D281="","⚠ 取得の単位を選んでください",IF(AND($D281="時間",設定!$C$11="なし"),"⚠ 設定が「時間単位年休なし」になっています",IF(AND($D281="時間",OR($E281="",$E281&lt;=0)),"⚠ 時間数を入れてください",IF(AND($D281&lt;&gt;"時間",$E281&lt;&gt;""),"⚠ 時間数は「時間」のときだけ入れます","OK"))))))))</f>
        <v/>
      </c>
      <c r="J281" s="35" t="str">
        <f>IF($A281="","",IF(AND($B281=年休管理簿!$H$4,$A281&gt;=年休管理簿!$C$7,$A281&lt;年休管理簿!$C$8),COUNTIFS($B$5:$B281,年休管理簿!$H$4,$A$5:$A281,"&gt;="&amp;年休管理簿!$C$7,$A$5:$A281,"&lt;"&amp;年休管理簿!$C$8),""))</f>
        <v/>
      </c>
    </row>
    <row r="282" spans="1:10" ht="18.75" customHeight="1" x14ac:dyDescent="0.15">
      <c r="A282" s="31"/>
      <c r="B282" s="21"/>
      <c r="C282" s="34" t="str">
        <f>IF($B282="","",IFERROR(INDEX(従業員名簿!$C$5:$C$24,MATCH($B282,従業員名簿!$B$5:$B$24,0)),"－"))</f>
        <v/>
      </c>
      <c r="D282" s="21"/>
      <c r="E282" s="52"/>
      <c r="F282" s="37" t="str">
        <f>IF(OR($A282="",$B282=""),"",IF($D282="1日",1,IF($D282="半日",0.5,IF($D282="時間",IFERROR($E282/(INDEX(従業員名簿!$H$5:$H$24,MATCH($B282,従業員名簿!$B$5:$B$24,0))*24),0),0))))</f>
        <v/>
      </c>
      <c r="G282" s="37" t="str">
        <f t="shared" si="4"/>
        <v/>
      </c>
      <c r="H282" s="53"/>
      <c r="I282" s="34" t="str">
        <f>IF(AND($A282="",$B282="",$D282=""),"",IF($A282="","⚠ 取得日を入れてください",IF($B282="","⚠ 社員番号を入れてください",IF(COUNTIF(従業員名簿!$B$5:$B$24,$B282)=0,"⚠ 名簿にない社員番号です",IF($D282="","⚠ 取得の単位を選んでください",IF(AND($D282="時間",設定!$C$11="なし"),"⚠ 設定が「時間単位年休なし」になっています",IF(AND($D282="時間",OR($E282="",$E282&lt;=0)),"⚠ 時間数を入れてください",IF(AND($D282&lt;&gt;"時間",$E282&lt;&gt;""),"⚠ 時間数は「時間」のときだけ入れます","OK"))))))))</f>
        <v/>
      </c>
      <c r="J282" s="35" t="str">
        <f>IF($A282="","",IF(AND($B282=年休管理簿!$H$4,$A282&gt;=年休管理簿!$C$7,$A282&lt;年休管理簿!$C$8),COUNTIFS($B$5:$B282,年休管理簿!$H$4,$A$5:$A282,"&gt;="&amp;年休管理簿!$C$7,$A$5:$A282,"&lt;"&amp;年休管理簿!$C$8),""))</f>
        <v/>
      </c>
    </row>
    <row r="283" spans="1:10" ht="18.75" customHeight="1" x14ac:dyDescent="0.15">
      <c r="A283" s="31"/>
      <c r="B283" s="21"/>
      <c r="C283" s="34" t="str">
        <f>IF($B283="","",IFERROR(INDEX(従業員名簿!$C$5:$C$24,MATCH($B283,従業員名簿!$B$5:$B$24,0)),"－"))</f>
        <v/>
      </c>
      <c r="D283" s="21"/>
      <c r="E283" s="52"/>
      <c r="F283" s="37" t="str">
        <f>IF(OR($A283="",$B283=""),"",IF($D283="1日",1,IF($D283="半日",0.5,IF($D283="時間",IFERROR($E283/(INDEX(従業員名簿!$H$5:$H$24,MATCH($B283,従業員名簿!$B$5:$B$24,0))*24),0),0))))</f>
        <v/>
      </c>
      <c r="G283" s="37" t="str">
        <f t="shared" si="4"/>
        <v/>
      </c>
      <c r="H283" s="53"/>
      <c r="I283" s="34" t="str">
        <f>IF(AND($A283="",$B283="",$D283=""),"",IF($A283="","⚠ 取得日を入れてください",IF($B283="","⚠ 社員番号を入れてください",IF(COUNTIF(従業員名簿!$B$5:$B$24,$B283)=0,"⚠ 名簿にない社員番号です",IF($D283="","⚠ 取得の単位を選んでください",IF(AND($D283="時間",設定!$C$11="なし"),"⚠ 設定が「時間単位年休なし」になっています",IF(AND($D283="時間",OR($E283="",$E283&lt;=0)),"⚠ 時間数を入れてください",IF(AND($D283&lt;&gt;"時間",$E283&lt;&gt;""),"⚠ 時間数は「時間」のときだけ入れます","OK"))))))))</f>
        <v/>
      </c>
      <c r="J283" s="35" t="str">
        <f>IF($A283="","",IF(AND($B283=年休管理簿!$H$4,$A283&gt;=年休管理簿!$C$7,$A283&lt;年休管理簿!$C$8),COUNTIFS($B$5:$B283,年休管理簿!$H$4,$A$5:$A283,"&gt;="&amp;年休管理簿!$C$7,$A$5:$A283,"&lt;"&amp;年休管理簿!$C$8),""))</f>
        <v/>
      </c>
    </row>
    <row r="284" spans="1:10" ht="18.75" customHeight="1" x14ac:dyDescent="0.15">
      <c r="A284" s="31"/>
      <c r="B284" s="21"/>
      <c r="C284" s="34" t="str">
        <f>IF($B284="","",IFERROR(INDEX(従業員名簿!$C$5:$C$24,MATCH($B284,従業員名簿!$B$5:$B$24,0)),"－"))</f>
        <v/>
      </c>
      <c r="D284" s="21"/>
      <c r="E284" s="52"/>
      <c r="F284" s="37" t="str">
        <f>IF(OR($A284="",$B284=""),"",IF($D284="1日",1,IF($D284="半日",0.5,IF($D284="時間",IFERROR($E284/(INDEX(従業員名簿!$H$5:$H$24,MATCH($B284,従業員名簿!$B$5:$B$24,0))*24),0),0))))</f>
        <v/>
      </c>
      <c r="G284" s="37" t="str">
        <f t="shared" si="4"/>
        <v/>
      </c>
      <c r="H284" s="53"/>
      <c r="I284" s="34" t="str">
        <f>IF(AND($A284="",$B284="",$D284=""),"",IF($A284="","⚠ 取得日を入れてください",IF($B284="","⚠ 社員番号を入れてください",IF(COUNTIF(従業員名簿!$B$5:$B$24,$B284)=0,"⚠ 名簿にない社員番号です",IF($D284="","⚠ 取得の単位を選んでください",IF(AND($D284="時間",設定!$C$11="なし"),"⚠ 設定が「時間単位年休なし」になっています",IF(AND($D284="時間",OR($E284="",$E284&lt;=0)),"⚠ 時間数を入れてください",IF(AND($D284&lt;&gt;"時間",$E284&lt;&gt;""),"⚠ 時間数は「時間」のときだけ入れます","OK"))))))))</f>
        <v/>
      </c>
      <c r="J284" s="35" t="str">
        <f>IF($A284="","",IF(AND($B284=年休管理簿!$H$4,$A284&gt;=年休管理簿!$C$7,$A284&lt;年休管理簿!$C$8),COUNTIFS($B$5:$B284,年休管理簿!$H$4,$A$5:$A284,"&gt;="&amp;年休管理簿!$C$7,$A$5:$A284,"&lt;"&amp;年休管理簿!$C$8),""))</f>
        <v/>
      </c>
    </row>
    <row r="285" spans="1:10" ht="18.75" customHeight="1" x14ac:dyDescent="0.15">
      <c r="A285" s="31"/>
      <c r="B285" s="21"/>
      <c r="C285" s="34" t="str">
        <f>IF($B285="","",IFERROR(INDEX(従業員名簿!$C$5:$C$24,MATCH($B285,従業員名簿!$B$5:$B$24,0)),"－"))</f>
        <v/>
      </c>
      <c r="D285" s="21"/>
      <c r="E285" s="52"/>
      <c r="F285" s="37" t="str">
        <f>IF(OR($A285="",$B285=""),"",IF($D285="1日",1,IF($D285="半日",0.5,IF($D285="時間",IFERROR($E285/(INDEX(従業員名簿!$H$5:$H$24,MATCH($B285,従業員名簿!$B$5:$B$24,0))*24),0),0))))</f>
        <v/>
      </c>
      <c r="G285" s="37" t="str">
        <f t="shared" si="4"/>
        <v/>
      </c>
      <c r="H285" s="53"/>
      <c r="I285" s="34" t="str">
        <f>IF(AND($A285="",$B285="",$D285=""),"",IF($A285="","⚠ 取得日を入れてください",IF($B285="","⚠ 社員番号を入れてください",IF(COUNTIF(従業員名簿!$B$5:$B$24,$B285)=0,"⚠ 名簿にない社員番号です",IF($D285="","⚠ 取得の単位を選んでください",IF(AND($D285="時間",設定!$C$11="なし"),"⚠ 設定が「時間単位年休なし」になっています",IF(AND($D285="時間",OR($E285="",$E285&lt;=0)),"⚠ 時間数を入れてください",IF(AND($D285&lt;&gt;"時間",$E285&lt;&gt;""),"⚠ 時間数は「時間」のときだけ入れます","OK"))))))))</f>
        <v/>
      </c>
      <c r="J285" s="35" t="str">
        <f>IF($A285="","",IF(AND($B285=年休管理簿!$H$4,$A285&gt;=年休管理簿!$C$7,$A285&lt;年休管理簿!$C$8),COUNTIFS($B$5:$B285,年休管理簿!$H$4,$A$5:$A285,"&gt;="&amp;年休管理簿!$C$7,$A$5:$A285,"&lt;"&amp;年休管理簿!$C$8),""))</f>
        <v/>
      </c>
    </row>
    <row r="286" spans="1:10" ht="18.75" customHeight="1" x14ac:dyDescent="0.15">
      <c r="A286" s="31"/>
      <c r="B286" s="21"/>
      <c r="C286" s="34" t="str">
        <f>IF($B286="","",IFERROR(INDEX(従業員名簿!$C$5:$C$24,MATCH($B286,従業員名簿!$B$5:$B$24,0)),"－"))</f>
        <v/>
      </c>
      <c r="D286" s="21"/>
      <c r="E286" s="52"/>
      <c r="F286" s="37" t="str">
        <f>IF(OR($A286="",$B286=""),"",IF($D286="1日",1,IF($D286="半日",0.5,IF($D286="時間",IFERROR($E286/(INDEX(従業員名簿!$H$5:$H$24,MATCH($B286,従業員名簿!$B$5:$B$24,0))*24),0),0))))</f>
        <v/>
      </c>
      <c r="G286" s="37" t="str">
        <f t="shared" si="4"/>
        <v/>
      </c>
      <c r="H286" s="53"/>
      <c r="I286" s="34" t="str">
        <f>IF(AND($A286="",$B286="",$D286=""),"",IF($A286="","⚠ 取得日を入れてください",IF($B286="","⚠ 社員番号を入れてください",IF(COUNTIF(従業員名簿!$B$5:$B$24,$B286)=0,"⚠ 名簿にない社員番号です",IF($D286="","⚠ 取得の単位を選んでください",IF(AND($D286="時間",設定!$C$11="なし"),"⚠ 設定が「時間単位年休なし」になっています",IF(AND($D286="時間",OR($E286="",$E286&lt;=0)),"⚠ 時間数を入れてください",IF(AND($D286&lt;&gt;"時間",$E286&lt;&gt;""),"⚠ 時間数は「時間」のときだけ入れます","OK"))))))))</f>
        <v/>
      </c>
      <c r="J286" s="35" t="str">
        <f>IF($A286="","",IF(AND($B286=年休管理簿!$H$4,$A286&gt;=年休管理簿!$C$7,$A286&lt;年休管理簿!$C$8),COUNTIFS($B$5:$B286,年休管理簿!$H$4,$A$5:$A286,"&gt;="&amp;年休管理簿!$C$7,$A$5:$A286,"&lt;"&amp;年休管理簿!$C$8),""))</f>
        <v/>
      </c>
    </row>
    <row r="287" spans="1:10" ht="18.75" customHeight="1" x14ac:dyDescent="0.15">
      <c r="A287" s="31"/>
      <c r="B287" s="21"/>
      <c r="C287" s="34" t="str">
        <f>IF($B287="","",IFERROR(INDEX(従業員名簿!$C$5:$C$24,MATCH($B287,従業員名簿!$B$5:$B$24,0)),"－"))</f>
        <v/>
      </c>
      <c r="D287" s="21"/>
      <c r="E287" s="52"/>
      <c r="F287" s="37" t="str">
        <f>IF(OR($A287="",$B287=""),"",IF($D287="1日",1,IF($D287="半日",0.5,IF($D287="時間",IFERROR($E287/(INDEX(従業員名簿!$H$5:$H$24,MATCH($B287,従業員名簿!$B$5:$B$24,0))*24),0),0))))</f>
        <v/>
      </c>
      <c r="G287" s="37" t="str">
        <f t="shared" si="4"/>
        <v/>
      </c>
      <c r="H287" s="53"/>
      <c r="I287" s="34" t="str">
        <f>IF(AND($A287="",$B287="",$D287=""),"",IF($A287="","⚠ 取得日を入れてください",IF($B287="","⚠ 社員番号を入れてください",IF(COUNTIF(従業員名簿!$B$5:$B$24,$B287)=0,"⚠ 名簿にない社員番号です",IF($D287="","⚠ 取得の単位を選んでください",IF(AND($D287="時間",設定!$C$11="なし"),"⚠ 設定が「時間単位年休なし」になっています",IF(AND($D287="時間",OR($E287="",$E287&lt;=0)),"⚠ 時間数を入れてください",IF(AND($D287&lt;&gt;"時間",$E287&lt;&gt;""),"⚠ 時間数は「時間」のときだけ入れます","OK"))))))))</f>
        <v/>
      </c>
      <c r="J287" s="35" t="str">
        <f>IF($A287="","",IF(AND($B287=年休管理簿!$H$4,$A287&gt;=年休管理簿!$C$7,$A287&lt;年休管理簿!$C$8),COUNTIFS($B$5:$B287,年休管理簿!$H$4,$A$5:$A287,"&gt;="&amp;年休管理簿!$C$7,$A$5:$A287,"&lt;"&amp;年休管理簿!$C$8),""))</f>
        <v/>
      </c>
    </row>
    <row r="288" spans="1:10" ht="18.75" customHeight="1" x14ac:dyDescent="0.15">
      <c r="A288" s="31"/>
      <c r="B288" s="21"/>
      <c r="C288" s="34" t="str">
        <f>IF($B288="","",IFERROR(INDEX(従業員名簿!$C$5:$C$24,MATCH($B288,従業員名簿!$B$5:$B$24,0)),"－"))</f>
        <v/>
      </c>
      <c r="D288" s="21"/>
      <c r="E288" s="52"/>
      <c r="F288" s="37" t="str">
        <f>IF(OR($A288="",$B288=""),"",IF($D288="1日",1,IF($D288="半日",0.5,IF($D288="時間",IFERROR($E288/(INDEX(従業員名簿!$H$5:$H$24,MATCH($B288,従業員名簿!$B$5:$B$24,0))*24),0),0))))</f>
        <v/>
      </c>
      <c r="G288" s="37" t="str">
        <f t="shared" si="4"/>
        <v/>
      </c>
      <c r="H288" s="53"/>
      <c r="I288" s="34" t="str">
        <f>IF(AND($A288="",$B288="",$D288=""),"",IF($A288="","⚠ 取得日を入れてください",IF($B288="","⚠ 社員番号を入れてください",IF(COUNTIF(従業員名簿!$B$5:$B$24,$B288)=0,"⚠ 名簿にない社員番号です",IF($D288="","⚠ 取得の単位を選んでください",IF(AND($D288="時間",設定!$C$11="なし"),"⚠ 設定が「時間単位年休なし」になっています",IF(AND($D288="時間",OR($E288="",$E288&lt;=0)),"⚠ 時間数を入れてください",IF(AND($D288&lt;&gt;"時間",$E288&lt;&gt;""),"⚠ 時間数は「時間」のときだけ入れます","OK"))))))))</f>
        <v/>
      </c>
      <c r="J288" s="35" t="str">
        <f>IF($A288="","",IF(AND($B288=年休管理簿!$H$4,$A288&gt;=年休管理簿!$C$7,$A288&lt;年休管理簿!$C$8),COUNTIFS($B$5:$B288,年休管理簿!$H$4,$A$5:$A288,"&gt;="&amp;年休管理簿!$C$7,$A$5:$A288,"&lt;"&amp;年休管理簿!$C$8),""))</f>
        <v/>
      </c>
    </row>
    <row r="289" spans="1:10" ht="18.75" customHeight="1" x14ac:dyDescent="0.15">
      <c r="A289" s="31"/>
      <c r="B289" s="21"/>
      <c r="C289" s="34" t="str">
        <f>IF($B289="","",IFERROR(INDEX(従業員名簿!$C$5:$C$24,MATCH($B289,従業員名簿!$B$5:$B$24,0)),"－"))</f>
        <v/>
      </c>
      <c r="D289" s="21"/>
      <c r="E289" s="52"/>
      <c r="F289" s="37" t="str">
        <f>IF(OR($A289="",$B289=""),"",IF($D289="1日",1,IF($D289="半日",0.5,IF($D289="時間",IFERROR($E289/(INDEX(従業員名簿!$H$5:$H$24,MATCH($B289,従業員名簿!$B$5:$B$24,0))*24),0),0))))</f>
        <v/>
      </c>
      <c r="G289" s="37" t="str">
        <f t="shared" si="4"/>
        <v/>
      </c>
      <c r="H289" s="53"/>
      <c r="I289" s="34" t="str">
        <f>IF(AND($A289="",$B289="",$D289=""),"",IF($A289="","⚠ 取得日を入れてください",IF($B289="","⚠ 社員番号を入れてください",IF(COUNTIF(従業員名簿!$B$5:$B$24,$B289)=0,"⚠ 名簿にない社員番号です",IF($D289="","⚠ 取得の単位を選んでください",IF(AND($D289="時間",設定!$C$11="なし"),"⚠ 設定が「時間単位年休なし」になっています",IF(AND($D289="時間",OR($E289="",$E289&lt;=0)),"⚠ 時間数を入れてください",IF(AND($D289&lt;&gt;"時間",$E289&lt;&gt;""),"⚠ 時間数は「時間」のときだけ入れます","OK"))))))))</f>
        <v/>
      </c>
      <c r="J289" s="35" t="str">
        <f>IF($A289="","",IF(AND($B289=年休管理簿!$H$4,$A289&gt;=年休管理簿!$C$7,$A289&lt;年休管理簿!$C$8),COUNTIFS($B$5:$B289,年休管理簿!$H$4,$A$5:$A289,"&gt;="&amp;年休管理簿!$C$7,$A$5:$A289,"&lt;"&amp;年休管理簿!$C$8),""))</f>
        <v/>
      </c>
    </row>
    <row r="290" spans="1:10" ht="18.75" customHeight="1" x14ac:dyDescent="0.15">
      <c r="A290" s="31"/>
      <c r="B290" s="21"/>
      <c r="C290" s="34" t="str">
        <f>IF($B290="","",IFERROR(INDEX(従業員名簿!$C$5:$C$24,MATCH($B290,従業員名簿!$B$5:$B$24,0)),"－"))</f>
        <v/>
      </c>
      <c r="D290" s="21"/>
      <c r="E290" s="52"/>
      <c r="F290" s="37" t="str">
        <f>IF(OR($A290="",$B290=""),"",IF($D290="1日",1,IF($D290="半日",0.5,IF($D290="時間",IFERROR($E290/(INDEX(従業員名簿!$H$5:$H$24,MATCH($B290,従業員名簿!$B$5:$B$24,0))*24),0),0))))</f>
        <v/>
      </c>
      <c r="G290" s="37" t="str">
        <f t="shared" si="4"/>
        <v/>
      </c>
      <c r="H290" s="53"/>
      <c r="I290" s="34" t="str">
        <f>IF(AND($A290="",$B290="",$D290=""),"",IF($A290="","⚠ 取得日を入れてください",IF($B290="","⚠ 社員番号を入れてください",IF(COUNTIF(従業員名簿!$B$5:$B$24,$B290)=0,"⚠ 名簿にない社員番号です",IF($D290="","⚠ 取得の単位を選んでください",IF(AND($D290="時間",設定!$C$11="なし"),"⚠ 設定が「時間単位年休なし」になっています",IF(AND($D290="時間",OR($E290="",$E290&lt;=0)),"⚠ 時間数を入れてください",IF(AND($D290&lt;&gt;"時間",$E290&lt;&gt;""),"⚠ 時間数は「時間」のときだけ入れます","OK"))))))))</f>
        <v/>
      </c>
      <c r="J290" s="35" t="str">
        <f>IF($A290="","",IF(AND($B290=年休管理簿!$H$4,$A290&gt;=年休管理簿!$C$7,$A290&lt;年休管理簿!$C$8),COUNTIFS($B$5:$B290,年休管理簿!$H$4,$A$5:$A290,"&gt;="&amp;年休管理簿!$C$7,$A$5:$A290,"&lt;"&amp;年休管理簿!$C$8),""))</f>
        <v/>
      </c>
    </row>
    <row r="291" spans="1:10" ht="18.75" customHeight="1" x14ac:dyDescent="0.15">
      <c r="A291" s="31"/>
      <c r="B291" s="21"/>
      <c r="C291" s="34" t="str">
        <f>IF($B291="","",IFERROR(INDEX(従業員名簿!$C$5:$C$24,MATCH($B291,従業員名簿!$B$5:$B$24,0)),"－"))</f>
        <v/>
      </c>
      <c r="D291" s="21"/>
      <c r="E291" s="52"/>
      <c r="F291" s="37" t="str">
        <f>IF(OR($A291="",$B291=""),"",IF($D291="1日",1,IF($D291="半日",0.5,IF($D291="時間",IFERROR($E291/(INDEX(従業員名簿!$H$5:$H$24,MATCH($B291,従業員名簿!$B$5:$B$24,0))*24),0),0))))</f>
        <v/>
      </c>
      <c r="G291" s="37" t="str">
        <f t="shared" si="4"/>
        <v/>
      </c>
      <c r="H291" s="53"/>
      <c r="I291" s="34" t="str">
        <f>IF(AND($A291="",$B291="",$D291=""),"",IF($A291="","⚠ 取得日を入れてください",IF($B291="","⚠ 社員番号を入れてください",IF(COUNTIF(従業員名簿!$B$5:$B$24,$B291)=0,"⚠ 名簿にない社員番号です",IF($D291="","⚠ 取得の単位を選んでください",IF(AND($D291="時間",設定!$C$11="なし"),"⚠ 設定が「時間単位年休なし」になっています",IF(AND($D291="時間",OR($E291="",$E291&lt;=0)),"⚠ 時間数を入れてください",IF(AND($D291&lt;&gt;"時間",$E291&lt;&gt;""),"⚠ 時間数は「時間」のときだけ入れます","OK"))))))))</f>
        <v/>
      </c>
      <c r="J291" s="35" t="str">
        <f>IF($A291="","",IF(AND($B291=年休管理簿!$H$4,$A291&gt;=年休管理簿!$C$7,$A291&lt;年休管理簿!$C$8),COUNTIFS($B$5:$B291,年休管理簿!$H$4,$A$5:$A291,"&gt;="&amp;年休管理簿!$C$7,$A$5:$A291,"&lt;"&amp;年休管理簿!$C$8),""))</f>
        <v/>
      </c>
    </row>
    <row r="292" spans="1:10" ht="18.75" customHeight="1" x14ac:dyDescent="0.15">
      <c r="A292" s="31"/>
      <c r="B292" s="21"/>
      <c r="C292" s="34" t="str">
        <f>IF($B292="","",IFERROR(INDEX(従業員名簿!$C$5:$C$24,MATCH($B292,従業員名簿!$B$5:$B$24,0)),"－"))</f>
        <v/>
      </c>
      <c r="D292" s="21"/>
      <c r="E292" s="52"/>
      <c r="F292" s="37" t="str">
        <f>IF(OR($A292="",$B292=""),"",IF($D292="1日",1,IF($D292="半日",0.5,IF($D292="時間",IFERROR($E292/(INDEX(従業員名簿!$H$5:$H$24,MATCH($B292,従業員名簿!$B$5:$B$24,0))*24),0),0))))</f>
        <v/>
      </c>
      <c r="G292" s="37" t="str">
        <f t="shared" si="4"/>
        <v/>
      </c>
      <c r="H292" s="53"/>
      <c r="I292" s="34" t="str">
        <f>IF(AND($A292="",$B292="",$D292=""),"",IF($A292="","⚠ 取得日を入れてください",IF($B292="","⚠ 社員番号を入れてください",IF(COUNTIF(従業員名簿!$B$5:$B$24,$B292)=0,"⚠ 名簿にない社員番号です",IF($D292="","⚠ 取得の単位を選んでください",IF(AND($D292="時間",設定!$C$11="なし"),"⚠ 設定が「時間単位年休なし」になっています",IF(AND($D292="時間",OR($E292="",$E292&lt;=0)),"⚠ 時間数を入れてください",IF(AND($D292&lt;&gt;"時間",$E292&lt;&gt;""),"⚠ 時間数は「時間」のときだけ入れます","OK"))))))))</f>
        <v/>
      </c>
      <c r="J292" s="35" t="str">
        <f>IF($A292="","",IF(AND($B292=年休管理簿!$H$4,$A292&gt;=年休管理簿!$C$7,$A292&lt;年休管理簿!$C$8),COUNTIFS($B$5:$B292,年休管理簿!$H$4,$A$5:$A292,"&gt;="&amp;年休管理簿!$C$7,$A$5:$A292,"&lt;"&amp;年休管理簿!$C$8),""))</f>
        <v/>
      </c>
    </row>
    <row r="293" spans="1:10" ht="18.75" customHeight="1" x14ac:dyDescent="0.15">
      <c r="A293" s="31"/>
      <c r="B293" s="21"/>
      <c r="C293" s="34" t="str">
        <f>IF($B293="","",IFERROR(INDEX(従業員名簿!$C$5:$C$24,MATCH($B293,従業員名簿!$B$5:$B$24,0)),"－"))</f>
        <v/>
      </c>
      <c r="D293" s="21"/>
      <c r="E293" s="52"/>
      <c r="F293" s="37" t="str">
        <f>IF(OR($A293="",$B293=""),"",IF($D293="1日",1,IF($D293="半日",0.5,IF($D293="時間",IFERROR($E293/(INDEX(従業員名簿!$H$5:$H$24,MATCH($B293,従業員名簿!$B$5:$B$24,0))*24),0),0))))</f>
        <v/>
      </c>
      <c r="G293" s="37" t="str">
        <f t="shared" si="4"/>
        <v/>
      </c>
      <c r="H293" s="53"/>
      <c r="I293" s="34" t="str">
        <f>IF(AND($A293="",$B293="",$D293=""),"",IF($A293="","⚠ 取得日を入れてください",IF($B293="","⚠ 社員番号を入れてください",IF(COUNTIF(従業員名簿!$B$5:$B$24,$B293)=0,"⚠ 名簿にない社員番号です",IF($D293="","⚠ 取得の単位を選んでください",IF(AND($D293="時間",設定!$C$11="なし"),"⚠ 設定が「時間単位年休なし」になっています",IF(AND($D293="時間",OR($E293="",$E293&lt;=0)),"⚠ 時間数を入れてください",IF(AND($D293&lt;&gt;"時間",$E293&lt;&gt;""),"⚠ 時間数は「時間」のときだけ入れます","OK"))))))))</f>
        <v/>
      </c>
      <c r="J293" s="35" t="str">
        <f>IF($A293="","",IF(AND($B293=年休管理簿!$H$4,$A293&gt;=年休管理簿!$C$7,$A293&lt;年休管理簿!$C$8),COUNTIFS($B$5:$B293,年休管理簿!$H$4,$A$5:$A293,"&gt;="&amp;年休管理簿!$C$7,$A$5:$A293,"&lt;"&amp;年休管理簿!$C$8),""))</f>
        <v/>
      </c>
    </row>
    <row r="294" spans="1:10" ht="18.75" customHeight="1" x14ac:dyDescent="0.15">
      <c r="A294" s="31"/>
      <c r="B294" s="21"/>
      <c r="C294" s="34" t="str">
        <f>IF($B294="","",IFERROR(INDEX(従業員名簿!$C$5:$C$24,MATCH($B294,従業員名簿!$B$5:$B$24,0)),"－"))</f>
        <v/>
      </c>
      <c r="D294" s="21"/>
      <c r="E294" s="52"/>
      <c r="F294" s="37" t="str">
        <f>IF(OR($A294="",$B294=""),"",IF($D294="1日",1,IF($D294="半日",0.5,IF($D294="時間",IFERROR($E294/(INDEX(従業員名簿!$H$5:$H$24,MATCH($B294,従業員名簿!$B$5:$B$24,0))*24),0),0))))</f>
        <v/>
      </c>
      <c r="G294" s="37" t="str">
        <f t="shared" si="4"/>
        <v/>
      </c>
      <c r="H294" s="53"/>
      <c r="I294" s="34" t="str">
        <f>IF(AND($A294="",$B294="",$D294=""),"",IF($A294="","⚠ 取得日を入れてください",IF($B294="","⚠ 社員番号を入れてください",IF(COUNTIF(従業員名簿!$B$5:$B$24,$B294)=0,"⚠ 名簿にない社員番号です",IF($D294="","⚠ 取得の単位を選んでください",IF(AND($D294="時間",設定!$C$11="なし"),"⚠ 設定が「時間単位年休なし」になっています",IF(AND($D294="時間",OR($E294="",$E294&lt;=0)),"⚠ 時間数を入れてください",IF(AND($D294&lt;&gt;"時間",$E294&lt;&gt;""),"⚠ 時間数は「時間」のときだけ入れます","OK"))))))))</f>
        <v/>
      </c>
      <c r="J294" s="35" t="str">
        <f>IF($A294="","",IF(AND($B294=年休管理簿!$H$4,$A294&gt;=年休管理簿!$C$7,$A294&lt;年休管理簿!$C$8),COUNTIFS($B$5:$B294,年休管理簿!$H$4,$A$5:$A294,"&gt;="&amp;年休管理簿!$C$7,$A$5:$A294,"&lt;"&amp;年休管理簿!$C$8),""))</f>
        <v/>
      </c>
    </row>
    <row r="295" spans="1:10" ht="18.75" customHeight="1" x14ac:dyDescent="0.15">
      <c r="A295" s="31"/>
      <c r="B295" s="21"/>
      <c r="C295" s="34" t="str">
        <f>IF($B295="","",IFERROR(INDEX(従業員名簿!$C$5:$C$24,MATCH($B295,従業員名簿!$B$5:$B$24,0)),"－"))</f>
        <v/>
      </c>
      <c r="D295" s="21"/>
      <c r="E295" s="52"/>
      <c r="F295" s="37" t="str">
        <f>IF(OR($A295="",$B295=""),"",IF($D295="1日",1,IF($D295="半日",0.5,IF($D295="時間",IFERROR($E295/(INDEX(従業員名簿!$H$5:$H$24,MATCH($B295,従業員名簿!$B$5:$B$24,0))*24),0),0))))</f>
        <v/>
      </c>
      <c r="G295" s="37" t="str">
        <f t="shared" si="4"/>
        <v/>
      </c>
      <c r="H295" s="53"/>
      <c r="I295" s="34" t="str">
        <f>IF(AND($A295="",$B295="",$D295=""),"",IF($A295="","⚠ 取得日を入れてください",IF($B295="","⚠ 社員番号を入れてください",IF(COUNTIF(従業員名簿!$B$5:$B$24,$B295)=0,"⚠ 名簿にない社員番号です",IF($D295="","⚠ 取得の単位を選んでください",IF(AND($D295="時間",設定!$C$11="なし"),"⚠ 設定が「時間単位年休なし」になっています",IF(AND($D295="時間",OR($E295="",$E295&lt;=0)),"⚠ 時間数を入れてください",IF(AND($D295&lt;&gt;"時間",$E295&lt;&gt;""),"⚠ 時間数は「時間」のときだけ入れます","OK"))))))))</f>
        <v/>
      </c>
      <c r="J295" s="35" t="str">
        <f>IF($A295="","",IF(AND($B295=年休管理簿!$H$4,$A295&gt;=年休管理簿!$C$7,$A295&lt;年休管理簿!$C$8),COUNTIFS($B$5:$B295,年休管理簿!$H$4,$A$5:$A295,"&gt;="&amp;年休管理簿!$C$7,$A$5:$A295,"&lt;"&amp;年休管理簿!$C$8),""))</f>
        <v/>
      </c>
    </row>
    <row r="296" spans="1:10" ht="18.75" customHeight="1" x14ac:dyDescent="0.15">
      <c r="A296" s="31"/>
      <c r="B296" s="21"/>
      <c r="C296" s="34" t="str">
        <f>IF($B296="","",IFERROR(INDEX(従業員名簿!$C$5:$C$24,MATCH($B296,従業員名簿!$B$5:$B$24,0)),"－"))</f>
        <v/>
      </c>
      <c r="D296" s="21"/>
      <c r="E296" s="52"/>
      <c r="F296" s="37" t="str">
        <f>IF(OR($A296="",$B296=""),"",IF($D296="1日",1,IF($D296="半日",0.5,IF($D296="時間",IFERROR($E296/(INDEX(従業員名簿!$H$5:$H$24,MATCH($B296,従業員名簿!$B$5:$B$24,0))*24),0),0))))</f>
        <v/>
      </c>
      <c r="G296" s="37" t="str">
        <f t="shared" si="4"/>
        <v/>
      </c>
      <c r="H296" s="53"/>
      <c r="I296" s="34" t="str">
        <f>IF(AND($A296="",$B296="",$D296=""),"",IF($A296="","⚠ 取得日を入れてください",IF($B296="","⚠ 社員番号を入れてください",IF(COUNTIF(従業員名簿!$B$5:$B$24,$B296)=0,"⚠ 名簿にない社員番号です",IF($D296="","⚠ 取得の単位を選んでください",IF(AND($D296="時間",設定!$C$11="なし"),"⚠ 設定が「時間単位年休なし」になっています",IF(AND($D296="時間",OR($E296="",$E296&lt;=0)),"⚠ 時間数を入れてください",IF(AND($D296&lt;&gt;"時間",$E296&lt;&gt;""),"⚠ 時間数は「時間」のときだけ入れます","OK"))))))))</f>
        <v/>
      </c>
      <c r="J296" s="35" t="str">
        <f>IF($A296="","",IF(AND($B296=年休管理簿!$H$4,$A296&gt;=年休管理簿!$C$7,$A296&lt;年休管理簿!$C$8),COUNTIFS($B$5:$B296,年休管理簿!$H$4,$A$5:$A296,"&gt;="&amp;年休管理簿!$C$7,$A$5:$A296,"&lt;"&amp;年休管理簿!$C$8),""))</f>
        <v/>
      </c>
    </row>
    <row r="297" spans="1:10" ht="18.75" customHeight="1" x14ac:dyDescent="0.15">
      <c r="A297" s="31"/>
      <c r="B297" s="21"/>
      <c r="C297" s="34" t="str">
        <f>IF($B297="","",IFERROR(INDEX(従業員名簿!$C$5:$C$24,MATCH($B297,従業員名簿!$B$5:$B$24,0)),"－"))</f>
        <v/>
      </c>
      <c r="D297" s="21"/>
      <c r="E297" s="52"/>
      <c r="F297" s="37" t="str">
        <f>IF(OR($A297="",$B297=""),"",IF($D297="1日",1,IF($D297="半日",0.5,IF($D297="時間",IFERROR($E297/(INDEX(従業員名簿!$H$5:$H$24,MATCH($B297,従業員名簿!$B$5:$B$24,0))*24),0),0))))</f>
        <v/>
      </c>
      <c r="G297" s="37" t="str">
        <f t="shared" si="4"/>
        <v/>
      </c>
      <c r="H297" s="53"/>
      <c r="I297" s="34" t="str">
        <f>IF(AND($A297="",$B297="",$D297=""),"",IF($A297="","⚠ 取得日を入れてください",IF($B297="","⚠ 社員番号を入れてください",IF(COUNTIF(従業員名簿!$B$5:$B$24,$B297)=0,"⚠ 名簿にない社員番号です",IF($D297="","⚠ 取得の単位を選んでください",IF(AND($D297="時間",設定!$C$11="なし"),"⚠ 設定が「時間単位年休なし」になっています",IF(AND($D297="時間",OR($E297="",$E297&lt;=0)),"⚠ 時間数を入れてください",IF(AND($D297&lt;&gt;"時間",$E297&lt;&gt;""),"⚠ 時間数は「時間」のときだけ入れます","OK"))))))))</f>
        <v/>
      </c>
      <c r="J297" s="35" t="str">
        <f>IF($A297="","",IF(AND($B297=年休管理簿!$H$4,$A297&gt;=年休管理簿!$C$7,$A297&lt;年休管理簿!$C$8),COUNTIFS($B$5:$B297,年休管理簿!$H$4,$A$5:$A297,"&gt;="&amp;年休管理簿!$C$7,$A$5:$A297,"&lt;"&amp;年休管理簿!$C$8),""))</f>
        <v/>
      </c>
    </row>
    <row r="298" spans="1:10" ht="18.75" customHeight="1" x14ac:dyDescent="0.15">
      <c r="A298" s="31"/>
      <c r="B298" s="21"/>
      <c r="C298" s="34" t="str">
        <f>IF($B298="","",IFERROR(INDEX(従業員名簿!$C$5:$C$24,MATCH($B298,従業員名簿!$B$5:$B$24,0)),"－"))</f>
        <v/>
      </c>
      <c r="D298" s="21"/>
      <c r="E298" s="52"/>
      <c r="F298" s="37" t="str">
        <f>IF(OR($A298="",$B298=""),"",IF($D298="1日",1,IF($D298="半日",0.5,IF($D298="時間",IFERROR($E298/(INDEX(従業員名簿!$H$5:$H$24,MATCH($B298,従業員名簿!$B$5:$B$24,0))*24),0),0))))</f>
        <v/>
      </c>
      <c r="G298" s="37" t="str">
        <f t="shared" si="4"/>
        <v/>
      </c>
      <c r="H298" s="53"/>
      <c r="I298" s="34" t="str">
        <f>IF(AND($A298="",$B298="",$D298=""),"",IF($A298="","⚠ 取得日を入れてください",IF($B298="","⚠ 社員番号を入れてください",IF(COUNTIF(従業員名簿!$B$5:$B$24,$B298)=0,"⚠ 名簿にない社員番号です",IF($D298="","⚠ 取得の単位を選んでください",IF(AND($D298="時間",設定!$C$11="なし"),"⚠ 設定が「時間単位年休なし」になっています",IF(AND($D298="時間",OR($E298="",$E298&lt;=0)),"⚠ 時間数を入れてください",IF(AND($D298&lt;&gt;"時間",$E298&lt;&gt;""),"⚠ 時間数は「時間」のときだけ入れます","OK"))))))))</f>
        <v/>
      </c>
      <c r="J298" s="35" t="str">
        <f>IF($A298="","",IF(AND($B298=年休管理簿!$H$4,$A298&gt;=年休管理簿!$C$7,$A298&lt;年休管理簿!$C$8),COUNTIFS($B$5:$B298,年休管理簿!$H$4,$A$5:$A298,"&gt;="&amp;年休管理簿!$C$7,$A$5:$A298,"&lt;"&amp;年休管理簿!$C$8),""))</f>
        <v/>
      </c>
    </row>
    <row r="299" spans="1:10" ht="18.75" customHeight="1" x14ac:dyDescent="0.15">
      <c r="A299" s="31"/>
      <c r="B299" s="21"/>
      <c r="C299" s="34" t="str">
        <f>IF($B299="","",IFERROR(INDEX(従業員名簿!$C$5:$C$24,MATCH($B299,従業員名簿!$B$5:$B$24,0)),"－"))</f>
        <v/>
      </c>
      <c r="D299" s="21"/>
      <c r="E299" s="52"/>
      <c r="F299" s="37" t="str">
        <f>IF(OR($A299="",$B299=""),"",IF($D299="1日",1,IF($D299="半日",0.5,IF($D299="時間",IFERROR($E299/(INDEX(従業員名簿!$H$5:$H$24,MATCH($B299,従業員名簿!$B$5:$B$24,0))*24),0),0))))</f>
        <v/>
      </c>
      <c r="G299" s="37" t="str">
        <f t="shared" si="4"/>
        <v/>
      </c>
      <c r="H299" s="53"/>
      <c r="I299" s="34" t="str">
        <f>IF(AND($A299="",$B299="",$D299=""),"",IF($A299="","⚠ 取得日を入れてください",IF($B299="","⚠ 社員番号を入れてください",IF(COUNTIF(従業員名簿!$B$5:$B$24,$B299)=0,"⚠ 名簿にない社員番号です",IF($D299="","⚠ 取得の単位を選んでください",IF(AND($D299="時間",設定!$C$11="なし"),"⚠ 設定が「時間単位年休なし」になっています",IF(AND($D299="時間",OR($E299="",$E299&lt;=0)),"⚠ 時間数を入れてください",IF(AND($D299&lt;&gt;"時間",$E299&lt;&gt;""),"⚠ 時間数は「時間」のときだけ入れます","OK"))))))))</f>
        <v/>
      </c>
      <c r="J299" s="35" t="str">
        <f>IF($A299="","",IF(AND($B299=年休管理簿!$H$4,$A299&gt;=年休管理簿!$C$7,$A299&lt;年休管理簿!$C$8),COUNTIFS($B$5:$B299,年休管理簿!$H$4,$A$5:$A299,"&gt;="&amp;年休管理簿!$C$7,$A$5:$A299,"&lt;"&amp;年休管理簿!$C$8),""))</f>
        <v/>
      </c>
    </row>
    <row r="300" spans="1:10" ht="18.75" customHeight="1" x14ac:dyDescent="0.15">
      <c r="A300" s="31"/>
      <c r="B300" s="21"/>
      <c r="C300" s="34" t="str">
        <f>IF($B300="","",IFERROR(INDEX(従業員名簿!$C$5:$C$24,MATCH($B300,従業員名簿!$B$5:$B$24,0)),"－"))</f>
        <v/>
      </c>
      <c r="D300" s="21"/>
      <c r="E300" s="52"/>
      <c r="F300" s="37" t="str">
        <f>IF(OR($A300="",$B300=""),"",IF($D300="1日",1,IF($D300="半日",0.5,IF($D300="時間",IFERROR($E300/(INDEX(従業員名簿!$H$5:$H$24,MATCH($B300,従業員名簿!$B$5:$B$24,0))*24),0),0))))</f>
        <v/>
      </c>
      <c r="G300" s="37" t="str">
        <f t="shared" si="4"/>
        <v/>
      </c>
      <c r="H300" s="53"/>
      <c r="I300" s="34" t="str">
        <f>IF(AND($A300="",$B300="",$D300=""),"",IF($A300="","⚠ 取得日を入れてください",IF($B300="","⚠ 社員番号を入れてください",IF(COUNTIF(従業員名簿!$B$5:$B$24,$B300)=0,"⚠ 名簿にない社員番号です",IF($D300="","⚠ 取得の単位を選んでください",IF(AND($D300="時間",設定!$C$11="なし"),"⚠ 設定が「時間単位年休なし」になっています",IF(AND($D300="時間",OR($E300="",$E300&lt;=0)),"⚠ 時間数を入れてください",IF(AND($D300&lt;&gt;"時間",$E300&lt;&gt;""),"⚠ 時間数は「時間」のときだけ入れます","OK"))))))))</f>
        <v/>
      </c>
      <c r="J300" s="35" t="str">
        <f>IF($A300="","",IF(AND($B300=年休管理簿!$H$4,$A300&gt;=年休管理簿!$C$7,$A300&lt;年休管理簿!$C$8),COUNTIFS($B$5:$B300,年休管理簿!$H$4,$A$5:$A300,"&gt;="&amp;年休管理簿!$C$7,$A$5:$A300,"&lt;"&amp;年休管理簿!$C$8),""))</f>
        <v/>
      </c>
    </row>
    <row r="301" spans="1:10" ht="18.75" customHeight="1" x14ac:dyDescent="0.15">
      <c r="A301" s="31"/>
      <c r="B301" s="21"/>
      <c r="C301" s="34" t="str">
        <f>IF($B301="","",IFERROR(INDEX(従業員名簿!$C$5:$C$24,MATCH($B301,従業員名簿!$B$5:$B$24,0)),"－"))</f>
        <v/>
      </c>
      <c r="D301" s="21"/>
      <c r="E301" s="52"/>
      <c r="F301" s="37" t="str">
        <f>IF(OR($A301="",$B301=""),"",IF($D301="1日",1,IF($D301="半日",0.5,IF($D301="時間",IFERROR($E301/(INDEX(従業員名簿!$H$5:$H$24,MATCH($B301,従業員名簿!$B$5:$B$24,0))*24),0),0))))</f>
        <v/>
      </c>
      <c r="G301" s="37" t="str">
        <f t="shared" si="4"/>
        <v/>
      </c>
      <c r="H301" s="53"/>
      <c r="I301" s="34" t="str">
        <f>IF(AND($A301="",$B301="",$D301=""),"",IF($A301="","⚠ 取得日を入れてください",IF($B301="","⚠ 社員番号を入れてください",IF(COUNTIF(従業員名簿!$B$5:$B$24,$B301)=0,"⚠ 名簿にない社員番号です",IF($D301="","⚠ 取得の単位を選んでください",IF(AND($D301="時間",設定!$C$11="なし"),"⚠ 設定が「時間単位年休なし」になっています",IF(AND($D301="時間",OR($E301="",$E301&lt;=0)),"⚠ 時間数を入れてください",IF(AND($D301&lt;&gt;"時間",$E301&lt;&gt;""),"⚠ 時間数は「時間」のときだけ入れます","OK"))))))))</f>
        <v/>
      </c>
      <c r="J301" s="35" t="str">
        <f>IF($A301="","",IF(AND($B301=年休管理簿!$H$4,$A301&gt;=年休管理簿!$C$7,$A301&lt;年休管理簿!$C$8),COUNTIFS($B$5:$B301,年休管理簿!$H$4,$A$5:$A301,"&gt;="&amp;年休管理簿!$C$7,$A$5:$A301,"&lt;"&amp;年休管理簿!$C$8),""))</f>
        <v/>
      </c>
    </row>
    <row r="302" spans="1:10" ht="18.75" customHeight="1" x14ac:dyDescent="0.15">
      <c r="A302" s="31"/>
      <c r="B302" s="21"/>
      <c r="C302" s="34" t="str">
        <f>IF($B302="","",IFERROR(INDEX(従業員名簿!$C$5:$C$24,MATCH($B302,従業員名簿!$B$5:$B$24,0)),"－"))</f>
        <v/>
      </c>
      <c r="D302" s="21"/>
      <c r="E302" s="52"/>
      <c r="F302" s="37" t="str">
        <f>IF(OR($A302="",$B302=""),"",IF($D302="1日",1,IF($D302="半日",0.5,IF($D302="時間",IFERROR($E302/(INDEX(従業員名簿!$H$5:$H$24,MATCH($B302,従業員名簿!$B$5:$B$24,0))*24),0),0))))</f>
        <v/>
      </c>
      <c r="G302" s="37" t="str">
        <f t="shared" si="4"/>
        <v/>
      </c>
      <c r="H302" s="53"/>
      <c r="I302" s="34" t="str">
        <f>IF(AND($A302="",$B302="",$D302=""),"",IF($A302="","⚠ 取得日を入れてください",IF($B302="","⚠ 社員番号を入れてください",IF(COUNTIF(従業員名簿!$B$5:$B$24,$B302)=0,"⚠ 名簿にない社員番号です",IF($D302="","⚠ 取得の単位を選んでください",IF(AND($D302="時間",設定!$C$11="なし"),"⚠ 設定が「時間単位年休なし」になっています",IF(AND($D302="時間",OR($E302="",$E302&lt;=0)),"⚠ 時間数を入れてください",IF(AND($D302&lt;&gt;"時間",$E302&lt;&gt;""),"⚠ 時間数は「時間」のときだけ入れます","OK"))))))))</f>
        <v/>
      </c>
      <c r="J302" s="35" t="str">
        <f>IF($A302="","",IF(AND($B302=年休管理簿!$H$4,$A302&gt;=年休管理簿!$C$7,$A302&lt;年休管理簿!$C$8),COUNTIFS($B$5:$B302,年休管理簿!$H$4,$A$5:$A302,"&gt;="&amp;年休管理簿!$C$7,$A$5:$A302,"&lt;"&amp;年休管理簿!$C$8),""))</f>
        <v/>
      </c>
    </row>
    <row r="303" spans="1:10" ht="18.75" customHeight="1" x14ac:dyDescent="0.15">
      <c r="A303" s="31"/>
      <c r="B303" s="21"/>
      <c r="C303" s="34" t="str">
        <f>IF($B303="","",IFERROR(INDEX(従業員名簿!$C$5:$C$24,MATCH($B303,従業員名簿!$B$5:$B$24,0)),"－"))</f>
        <v/>
      </c>
      <c r="D303" s="21"/>
      <c r="E303" s="52"/>
      <c r="F303" s="37" t="str">
        <f>IF(OR($A303="",$B303=""),"",IF($D303="1日",1,IF($D303="半日",0.5,IF($D303="時間",IFERROR($E303/(INDEX(従業員名簿!$H$5:$H$24,MATCH($B303,従業員名簿!$B$5:$B$24,0))*24),0),0))))</f>
        <v/>
      </c>
      <c r="G303" s="37" t="str">
        <f t="shared" si="4"/>
        <v/>
      </c>
      <c r="H303" s="53"/>
      <c r="I303" s="34" t="str">
        <f>IF(AND($A303="",$B303="",$D303=""),"",IF($A303="","⚠ 取得日を入れてください",IF($B303="","⚠ 社員番号を入れてください",IF(COUNTIF(従業員名簿!$B$5:$B$24,$B303)=0,"⚠ 名簿にない社員番号です",IF($D303="","⚠ 取得の単位を選んでください",IF(AND($D303="時間",設定!$C$11="なし"),"⚠ 設定が「時間単位年休なし」になっています",IF(AND($D303="時間",OR($E303="",$E303&lt;=0)),"⚠ 時間数を入れてください",IF(AND($D303&lt;&gt;"時間",$E303&lt;&gt;""),"⚠ 時間数は「時間」のときだけ入れます","OK"))))))))</f>
        <v/>
      </c>
      <c r="J303" s="35" t="str">
        <f>IF($A303="","",IF(AND($B303=年休管理簿!$H$4,$A303&gt;=年休管理簿!$C$7,$A303&lt;年休管理簿!$C$8),COUNTIFS($B$5:$B303,年休管理簿!$H$4,$A$5:$A303,"&gt;="&amp;年休管理簿!$C$7,$A$5:$A303,"&lt;"&amp;年休管理簿!$C$8),""))</f>
        <v/>
      </c>
    </row>
    <row r="304" spans="1:10" ht="18.75" customHeight="1" x14ac:dyDescent="0.15">
      <c r="A304" s="31"/>
      <c r="B304" s="21"/>
      <c r="C304" s="34" t="str">
        <f>IF($B304="","",IFERROR(INDEX(従業員名簿!$C$5:$C$24,MATCH($B304,従業員名簿!$B$5:$B$24,0)),"－"))</f>
        <v/>
      </c>
      <c r="D304" s="21"/>
      <c r="E304" s="52"/>
      <c r="F304" s="37" t="str">
        <f>IF(OR($A304="",$B304=""),"",IF($D304="1日",1,IF($D304="半日",0.5,IF($D304="時間",IFERROR($E304/(INDEX(従業員名簿!$H$5:$H$24,MATCH($B304,従業員名簿!$B$5:$B$24,0))*24),0),0))))</f>
        <v/>
      </c>
      <c r="G304" s="37" t="str">
        <f t="shared" si="4"/>
        <v/>
      </c>
      <c r="H304" s="53"/>
      <c r="I304" s="34" t="str">
        <f>IF(AND($A304="",$B304="",$D304=""),"",IF($A304="","⚠ 取得日を入れてください",IF($B304="","⚠ 社員番号を入れてください",IF(COUNTIF(従業員名簿!$B$5:$B$24,$B304)=0,"⚠ 名簿にない社員番号です",IF($D304="","⚠ 取得の単位を選んでください",IF(AND($D304="時間",設定!$C$11="なし"),"⚠ 設定が「時間単位年休なし」になっています",IF(AND($D304="時間",OR($E304="",$E304&lt;=0)),"⚠ 時間数を入れてください",IF(AND($D304&lt;&gt;"時間",$E304&lt;&gt;""),"⚠ 時間数は「時間」のときだけ入れます","OK"))))))))</f>
        <v/>
      </c>
      <c r="J304" s="35" t="str">
        <f>IF($A304="","",IF(AND($B304=年休管理簿!$H$4,$A304&gt;=年休管理簿!$C$7,$A304&lt;年休管理簿!$C$8),COUNTIFS($B$5:$B304,年休管理簿!$H$4,$A$5:$A304,"&gt;="&amp;年休管理簿!$C$7,$A$5:$A304,"&lt;"&amp;年休管理簿!$C$8),""))</f>
        <v/>
      </c>
    </row>
  </sheetData>
  <sheetProtection sheet="1" formatCells="0" formatColumns="0" formatRows="0" insertRows="0" deleteRows="0" sort="0" autoFilter="0"/>
  <mergeCells count="2">
    <mergeCell ref="A1:I1"/>
    <mergeCell ref="E2:I2"/>
  </mergeCells>
  <phoneticPr fontId="17"/>
  <conditionalFormatting sqref="I5:I304">
    <cfRule type="expression" dxfId="1" priority="2">
      <formula>LEFT($I5,1)="⚠"</formula>
    </cfRule>
  </conditionalFormatting>
  <dataValidations count="3">
    <dataValidation type="list" allowBlank="1" showErrorMessage="1" errorTitle="選択してください" error="「1日」「半日」「時間」から選んでください。" sqref="D5:D304" xr:uid="{00000000-0002-0000-0400-000000000000}">
      <formula1>"1日,半日,時間"</formula1>
      <formula2>0</formula2>
    </dataValidation>
    <dataValidation type="decimal" allowBlank="1" showErrorMessage="1" errorTitle="入力できません" error="時間数は0.1〜24で入れてください。" sqref="E5:E304" xr:uid="{00000000-0002-0000-0400-000001000000}">
      <formula1>0.1</formula1>
      <formula2>24</formula2>
    </dataValidation>
    <dataValidation type="date" allowBlank="1" showErrorMessage="1" errorTitle="入力できません" error="日付を入れてください。" sqref="A5:A304" xr:uid="{00000000-0002-0000-0400-000002000000}">
      <formula1>DATE(2000,1,1)</formula1>
      <formula2>DATE(2100,12,31)</formula2>
    </dataValidation>
  </dataValidations>
  <printOptions horizontalCentered="1"/>
  <pageMargins left="0.75" right="0.75" top="1" bottom="1" header="0.511811023622047" footer="0.511811023622047"/>
  <pageSetup paperSize="9" fitToHeight="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74"/>
  <sheetViews>
    <sheetView showGridLines="0" tabSelected="1" zoomScaleNormal="100" workbookViewId="0">
      <selection activeCell="E76" sqref="E76"/>
    </sheetView>
  </sheetViews>
  <sheetFormatPr defaultColWidth="7.6328125" defaultRowHeight="13.5" x14ac:dyDescent="0.15"/>
  <cols>
    <col min="1" max="1" width="2.6328125" style="1" customWidth="1"/>
    <col min="2" max="2" width="28.1796875" style="1" customWidth="1"/>
    <col min="3" max="3" width="15" style="1" customWidth="1"/>
    <col min="4" max="4" width="11.453125" style="1" customWidth="1"/>
    <col min="5" max="5" width="9.7265625" style="1" customWidth="1"/>
    <col min="6" max="6" width="10.54296875" style="1" customWidth="1"/>
    <col min="7" max="7" width="22.90625" style="1" customWidth="1"/>
    <col min="8" max="8" width="13" style="3" hidden="1" customWidth="1"/>
  </cols>
  <sheetData>
    <row r="1" spans="1:8" ht="6" customHeight="1" x14ac:dyDescent="0.15">
      <c r="A1" s="2"/>
      <c r="B1" s="2"/>
      <c r="C1" s="2"/>
      <c r="D1" s="2"/>
      <c r="E1" s="2"/>
      <c r="F1" s="2"/>
      <c r="G1" s="2"/>
      <c r="H1" s="2"/>
    </row>
    <row r="2" spans="1:8" ht="26.1" customHeight="1" x14ac:dyDescent="0.15">
      <c r="A2" s="2"/>
      <c r="B2" s="80" t="s">
        <v>207</v>
      </c>
      <c r="C2" s="73"/>
      <c r="D2" s="73"/>
      <c r="E2" s="73"/>
      <c r="F2" s="73"/>
      <c r="G2" s="73"/>
      <c r="H2" s="2"/>
    </row>
    <row r="3" spans="1:8" ht="27.95" customHeight="1" x14ac:dyDescent="0.15">
      <c r="A3" s="2"/>
      <c r="B3" s="79" t="str">
        <f ca="1">IF(設定!$C$4="","",設定!$C$4&amp;" ／ ")&amp;"年次有給休暇 管理簿（管理基準日 "&amp;TEXT(設定!$C$9,"ge.m.d")&amp;" 時点）"</f>
        <v>株式会社サンプル商事 ／ 年次有給休暇 管理簿（管理基準日 R8.9.9 時点）</v>
      </c>
      <c r="C3" s="73"/>
      <c r="D3" s="73"/>
      <c r="E3" s="73"/>
      <c r="F3" s="73"/>
      <c r="G3" s="73"/>
      <c r="H3" s="2"/>
    </row>
    <row r="4" spans="1:8" ht="20.100000000000001" customHeight="1" x14ac:dyDescent="0.15">
      <c r="A4" s="2"/>
      <c r="B4" s="54" t="s">
        <v>208</v>
      </c>
      <c r="C4" s="55" t="s">
        <v>209</v>
      </c>
      <c r="D4" s="2"/>
      <c r="E4" s="2"/>
      <c r="F4" s="2"/>
      <c r="G4" s="2"/>
      <c r="H4" s="2" t="str">
        <f>IFERROR(LEFT($C$4,FIND("：",$C$4)-1),"")</f>
        <v>S001</v>
      </c>
    </row>
    <row r="5" spans="1:8" ht="17.45" customHeight="1" x14ac:dyDescent="0.15">
      <c r="A5" s="2"/>
      <c r="B5" s="54" t="s">
        <v>120</v>
      </c>
      <c r="C5" s="85" t="str">
        <f>IFERROR(INDEX(従業員名簿!$C$5:$C$24,MATCH($H$4,従業員名簿!$B$5:$B$24,0)),"")</f>
        <v>山田 太郎</v>
      </c>
      <c r="D5" s="85"/>
      <c r="E5" s="86" t="s">
        <v>210</v>
      </c>
      <c r="F5" s="86"/>
      <c r="G5" s="57">
        <f ca="1">IFERROR(INDEX(従業員名簿!$R$5:$R$24,MATCH($H$4,従業員名簿!$B$5:$B$24,0)),"")</f>
        <v>3.875</v>
      </c>
      <c r="H5" s="2"/>
    </row>
    <row r="6" spans="1:8" ht="17.45" customHeight="1" x14ac:dyDescent="0.15">
      <c r="A6" s="2"/>
      <c r="B6" s="54" t="s">
        <v>121</v>
      </c>
      <c r="C6" s="82">
        <f>IFERROR(INDEX(従業員名簿!$D$5:$D$24,MATCH($H$4,従業員名簿!$B$5:$B$24,0)),"")</f>
        <v>43556</v>
      </c>
      <c r="D6" s="83"/>
      <c r="E6" s="86" t="s">
        <v>211</v>
      </c>
      <c r="F6" s="86"/>
      <c r="G6" s="56" t="str">
        <f ca="1">IFERROR(INDEX(従業員名簿!$S$5:$S$24,MATCH($H$4,従業員名簿!$B$5:$B$24,0)),"")</f>
        <v>3日 7.時間</v>
      </c>
      <c r="H6" s="2"/>
    </row>
    <row r="7" spans="1:8" ht="17.45" customHeight="1" x14ac:dyDescent="0.15">
      <c r="A7" s="2"/>
      <c r="B7" s="54" t="s">
        <v>212</v>
      </c>
      <c r="C7" s="82">
        <f ca="1">IFERROR(INDEX(従業員名簿!$M$5:$M$24,MATCH($H$4,従業員名簿!$B$5:$B$24,0)),"")</f>
        <v>45931</v>
      </c>
      <c r="D7" s="83"/>
      <c r="E7" s="86" t="s">
        <v>137</v>
      </c>
      <c r="F7" s="86"/>
      <c r="G7" s="57">
        <f ca="1">IFERROR(INDEX(従業員名簿!$T$5:$T$24,MATCH($H$4,従業員名簿!$B$5:$B$24,0)),"")</f>
        <v>19.125</v>
      </c>
      <c r="H7" s="2"/>
    </row>
    <row r="8" spans="1:8" ht="17.45" customHeight="1" x14ac:dyDescent="0.15">
      <c r="A8" s="2"/>
      <c r="B8" s="54" t="s">
        <v>213</v>
      </c>
      <c r="C8" s="82">
        <f ca="1">IFERROR(INDEX(従業員名簿!$N$5:$N$24,MATCH($H$4,従業員名簿!$B$5:$B$24,0)),"")</f>
        <v>46296</v>
      </c>
      <c r="D8" s="83"/>
      <c r="E8" s="86" t="s">
        <v>214</v>
      </c>
      <c r="F8" s="86"/>
      <c r="G8" s="56" t="str">
        <f ca="1">IFERROR(INDEX(従業員名簿!$U$5:$U$24,MATCH($H$4,従業員名簿!$B$5:$B$24,0)),"")</f>
        <v>19日 1.時間</v>
      </c>
      <c r="H8" s="2"/>
    </row>
    <row r="9" spans="1:8" ht="17.45" customHeight="1" x14ac:dyDescent="0.15">
      <c r="A9" s="2"/>
      <c r="B9" s="54" t="s">
        <v>215</v>
      </c>
      <c r="C9" s="87">
        <f ca="1">IFERROR(INDEX(従業員名簿!$P$5:$P$24,MATCH($H$4,従業員名簿!$B$5:$B$24,0)),"")</f>
        <v>20</v>
      </c>
      <c r="D9" s="87"/>
      <c r="E9" s="86" t="s">
        <v>216</v>
      </c>
      <c r="F9" s="86"/>
      <c r="G9" s="57">
        <f ca="1">IFERROR(INDEX(従業員名簿!$W$5:$W$24,MATCH($H$4,従業員名簿!$B$5:$B$24,0)),"")</f>
        <v>3.5</v>
      </c>
      <c r="H9" s="2"/>
    </row>
    <row r="10" spans="1:8" ht="17.45" customHeight="1" x14ac:dyDescent="0.15">
      <c r="A10" s="2"/>
      <c r="B10" s="54" t="s">
        <v>217</v>
      </c>
      <c r="C10" s="87">
        <f>IFERROR(INDEX(従業員名簿!$J$5:$J$24,MATCH($H$4,従業員名簿!$B$5:$B$24,0)),"")</f>
        <v>3</v>
      </c>
      <c r="D10" s="87"/>
      <c r="E10" s="86" t="s">
        <v>218</v>
      </c>
      <c r="F10" s="86"/>
      <c r="G10" s="58">
        <f ca="1">IFERROR(INDEX(従業員名簿!$Y$5:$Y$24,MATCH($H$4,従業員名簿!$B$5:$B$24,0)),"")</f>
        <v>46295</v>
      </c>
      <c r="H10" s="2"/>
    </row>
    <row r="11" spans="1:8" ht="17.45" customHeight="1" x14ac:dyDescent="0.15">
      <c r="A11" s="2"/>
      <c r="B11" s="54" t="s">
        <v>134</v>
      </c>
      <c r="C11" s="87">
        <f ca="1">IFERROR(INDEX(従業員名簿!$Q$5:$Q$24,MATCH($H$4,従業員名簿!$B$5:$B$24,0)),"")</f>
        <v>23</v>
      </c>
      <c r="D11" s="87"/>
      <c r="E11" s="86" t="s">
        <v>219</v>
      </c>
      <c r="F11" s="86"/>
      <c r="G11" s="56" t="str">
        <f ca="1">IFERROR(INDEX(従業員名簿!$Z$5:$Z$24,MATCH($H$4,従業員名簿!$B$5:$B$24,0)),"")</f>
        <v>あと1.5日</v>
      </c>
      <c r="H11" s="2"/>
    </row>
    <row r="12" spans="1:8" ht="33.950000000000003" customHeight="1" x14ac:dyDescent="0.15">
      <c r="A12" s="2"/>
      <c r="B12" s="89" t="s">
        <v>2</v>
      </c>
      <c r="C12" s="71"/>
      <c r="D12" s="71"/>
      <c r="E12" s="71"/>
      <c r="F12" s="71"/>
      <c r="G12" s="71"/>
      <c r="H12" s="2"/>
    </row>
    <row r="13" spans="1:8" ht="33.950000000000003" customHeight="1" x14ac:dyDescent="0.15">
      <c r="A13" s="2"/>
      <c r="B13" s="84" t="s">
        <v>220</v>
      </c>
      <c r="C13" s="73"/>
      <c r="D13" s="73"/>
      <c r="E13" s="73"/>
      <c r="F13" s="73"/>
      <c r="G13" s="73"/>
      <c r="H13" s="2"/>
    </row>
    <row r="14" spans="1:8" ht="27" customHeight="1" x14ac:dyDescent="0.15">
      <c r="A14" s="2"/>
      <c r="B14" s="84" t="s">
        <v>221</v>
      </c>
      <c r="C14" s="73"/>
      <c r="D14" s="73"/>
      <c r="E14" s="73"/>
      <c r="F14" s="73"/>
      <c r="G14" s="73"/>
      <c r="H14" s="2"/>
    </row>
    <row r="15" spans="1:8" ht="21" customHeight="1" x14ac:dyDescent="0.15">
      <c r="A15" s="2"/>
      <c r="B15" s="84" t="s">
        <v>222</v>
      </c>
      <c r="C15" s="73"/>
      <c r="D15" s="73"/>
      <c r="E15" s="73"/>
      <c r="F15" s="73"/>
      <c r="G15" s="73"/>
      <c r="H15" s="2"/>
    </row>
    <row r="16" spans="1:8" ht="20.100000000000001" customHeight="1" x14ac:dyDescent="0.15">
      <c r="A16" s="2"/>
      <c r="B16" s="88" t="s">
        <v>223</v>
      </c>
      <c r="C16" s="73"/>
      <c r="D16" s="73"/>
      <c r="E16" s="73"/>
      <c r="F16" s="73"/>
      <c r="G16" s="73"/>
      <c r="H16" s="2"/>
    </row>
    <row r="17" spans="1:8" ht="24" customHeight="1" x14ac:dyDescent="0.15">
      <c r="A17" s="2"/>
      <c r="B17" s="59" t="s">
        <v>224</v>
      </c>
      <c r="C17" s="59" t="s">
        <v>193</v>
      </c>
      <c r="D17" s="59" t="s">
        <v>225</v>
      </c>
      <c r="E17" s="59" t="s">
        <v>195</v>
      </c>
      <c r="F17" s="59" t="s">
        <v>196</v>
      </c>
      <c r="G17" s="59" t="s">
        <v>198</v>
      </c>
      <c r="H17" s="2"/>
    </row>
    <row r="18" spans="1:8" ht="15.75" customHeight="1" x14ac:dyDescent="0.15">
      <c r="A18" s="2"/>
      <c r="B18" s="56">
        <v>1</v>
      </c>
      <c r="C18" s="58">
        <f ca="1">IFERROR(INDEX(取得記録!$A$5:$A$304,MATCH($B18,取得記録!$J$5:$J$304,0)),"")</f>
        <v>46122</v>
      </c>
      <c r="D18" s="56" t="str">
        <f ca="1">IF($C18="","",INDEX(取得記録!$D$5:$D$304,MATCH($B18,取得記録!$J$5:$J$304,0)))</f>
        <v>1日</v>
      </c>
      <c r="E18" s="60" t="str">
        <f ca="1">IF($C18="","",IF($D18="時間",INDEX(取得記録!$E$5:$E$304,MATCH($B18,取得記録!$J$5:$J$304,0)),""))</f>
        <v/>
      </c>
      <c r="F18" s="57">
        <f ca="1">IF($C18="","",INDEX(取得記録!$F$5:$F$304,MATCH($B18,取得記録!$J$5:$J$304,0)))</f>
        <v>1</v>
      </c>
      <c r="G18" s="61" t="str">
        <f ca="1">IF($C18="","",IF(INDEX(取得記録!$H$5:$H$304,MATCH($B18,取得記録!$J$5:$J$304,0))=0,"",INDEX(取得記録!$H$5:$H$304,MATCH($B18,取得記録!$J$5:$J$304,0))))</f>
        <v>私用</v>
      </c>
      <c r="H18" s="2"/>
    </row>
    <row r="19" spans="1:8" ht="15.75" customHeight="1" x14ac:dyDescent="0.15">
      <c r="A19" s="2"/>
      <c r="B19" s="56">
        <v>2</v>
      </c>
      <c r="C19" s="58">
        <f ca="1">IFERROR(INDEX(取得記録!$A$5:$A$304,MATCH($B19,取得記録!$J$5:$J$304,0)),"")</f>
        <v>46144</v>
      </c>
      <c r="D19" s="56" t="str">
        <f ca="1">IF($C19="","",INDEX(取得記録!$D$5:$D$304,MATCH($B19,取得記録!$J$5:$J$304,0)))</f>
        <v>半日</v>
      </c>
      <c r="E19" s="60" t="str">
        <f ca="1">IF($C19="","",IF($D19="時間",INDEX(取得記録!$E$5:$E$304,MATCH($B19,取得記録!$J$5:$J$304,0)),""))</f>
        <v/>
      </c>
      <c r="F19" s="57">
        <f ca="1">IF($C19="","",INDEX(取得記録!$F$5:$F$304,MATCH($B19,取得記録!$J$5:$J$304,0)))</f>
        <v>0.5</v>
      </c>
      <c r="G19" s="61" t="str">
        <f ca="1">IF($C19="","",IF(INDEX(取得記録!$H$5:$H$304,MATCH($B19,取得記録!$J$5:$J$304,0))=0,"",INDEX(取得記録!$H$5:$H$304,MATCH($B19,取得記録!$J$5:$J$304,0))))</f>
        <v>通院（午後）</v>
      </c>
      <c r="H19" s="2"/>
    </row>
    <row r="20" spans="1:8" ht="15.75" customHeight="1" x14ac:dyDescent="0.15">
      <c r="A20" s="2"/>
      <c r="B20" s="56">
        <v>3</v>
      </c>
      <c r="C20" s="58">
        <f ca="1">IFERROR(INDEX(取得記録!$A$5:$A$304,MATCH($B20,取得記録!$J$5:$J$304,0)),"")</f>
        <v>46193</v>
      </c>
      <c r="D20" s="56" t="str">
        <f ca="1">IF($C20="","",INDEX(取得記録!$D$5:$D$304,MATCH($B20,取得記録!$J$5:$J$304,0)))</f>
        <v>時間</v>
      </c>
      <c r="E20" s="60">
        <f ca="1">IF($C20="","",IF($D20="時間",INDEX(取得記録!$E$5:$E$304,MATCH($B20,取得記録!$J$5:$J$304,0)),""))</f>
        <v>3</v>
      </c>
      <c r="F20" s="57">
        <f ca="1">IF($C20="","",INDEX(取得記録!$F$5:$F$304,MATCH($B20,取得記録!$J$5:$J$304,0)))</f>
        <v>0.375</v>
      </c>
      <c r="G20" s="61" t="str">
        <f ca="1">IF($C20="","",IF(INDEX(取得記録!$H$5:$H$304,MATCH($B20,取得記録!$J$5:$J$304,0))=0,"",INDEX(取得記録!$H$5:$H$304,MATCH($B20,取得記録!$J$5:$J$304,0))))</f>
        <v>子どもの学校行事</v>
      </c>
      <c r="H20" s="2"/>
    </row>
    <row r="21" spans="1:8" ht="15.75" customHeight="1" x14ac:dyDescent="0.15">
      <c r="A21" s="2"/>
      <c r="B21" s="56">
        <v>4</v>
      </c>
      <c r="C21" s="58">
        <f ca="1">IFERROR(INDEX(取得記録!$A$5:$A$304,MATCH($B21,取得記録!$J$5:$J$304,0)),"")</f>
        <v>46218</v>
      </c>
      <c r="D21" s="56" t="str">
        <f ca="1">IF($C21="","",INDEX(取得記録!$D$5:$D$304,MATCH($B21,取得記録!$J$5:$J$304,0)))</f>
        <v>1日</v>
      </c>
      <c r="E21" s="60" t="str">
        <f ca="1">IF($C21="","",IF($D21="時間",INDEX(取得記録!$E$5:$E$304,MATCH($B21,取得記録!$J$5:$J$304,0)),""))</f>
        <v/>
      </c>
      <c r="F21" s="57">
        <f ca="1">IF($C21="","",INDEX(取得記録!$F$5:$F$304,MATCH($B21,取得記録!$J$5:$J$304,0)))</f>
        <v>1</v>
      </c>
      <c r="G21" s="61" t="str">
        <f ca="1">IF($C21="","",IF(INDEX(取得記録!$H$5:$H$304,MATCH($B21,取得記録!$J$5:$J$304,0))=0,"",INDEX(取得記録!$H$5:$H$304,MATCH($B21,取得記録!$J$5:$J$304,0))))</f>
        <v>私用</v>
      </c>
      <c r="H21" s="2"/>
    </row>
    <row r="22" spans="1:8" ht="15.75" customHeight="1" x14ac:dyDescent="0.15">
      <c r="A22" s="2"/>
      <c r="B22" s="56">
        <v>5</v>
      </c>
      <c r="C22" s="58">
        <f ca="1">IFERROR(INDEX(取得記録!$A$5:$A$304,MATCH($B22,取得記録!$J$5:$J$304,0)),"")</f>
        <v>46237</v>
      </c>
      <c r="D22" s="56" t="str">
        <f ca="1">IF($C22="","",INDEX(取得記録!$D$5:$D$304,MATCH($B22,取得記録!$J$5:$J$304,0)))</f>
        <v>1日</v>
      </c>
      <c r="E22" s="60" t="str">
        <f ca="1">IF($C22="","",IF($D22="時間",INDEX(取得記録!$E$5:$E$304,MATCH($B22,取得記録!$J$5:$J$304,0)),""))</f>
        <v/>
      </c>
      <c r="F22" s="57">
        <f ca="1">IF($C22="","",INDEX(取得記録!$F$5:$F$304,MATCH($B22,取得記録!$J$5:$J$304,0)))</f>
        <v>1</v>
      </c>
      <c r="G22" s="61" t="str">
        <f ca="1">IF($C22="","",IF(INDEX(取得記録!$H$5:$H$304,MATCH($B22,取得記録!$J$5:$J$304,0))=0,"",INDEX(取得記録!$H$5:$H$304,MATCH($B22,取得記録!$J$5:$J$304,0))))</f>
        <v>夏休み</v>
      </c>
      <c r="H22" s="2"/>
    </row>
    <row r="23" spans="1:8" ht="15.75" customHeight="1" x14ac:dyDescent="0.15">
      <c r="A23" s="2"/>
      <c r="B23" s="56">
        <v>6</v>
      </c>
      <c r="C23" s="58" t="str">
        <f ca="1">IFERROR(INDEX(取得記録!$A$5:$A$304,MATCH($B23,取得記録!$J$5:$J$304,0)),"")</f>
        <v/>
      </c>
      <c r="D23" s="56" t="str">
        <f ca="1">IF($C23="","",INDEX(取得記録!$D$5:$D$304,MATCH($B23,取得記録!$J$5:$J$304,0)))</f>
        <v/>
      </c>
      <c r="E23" s="60" t="str">
        <f ca="1">IF($C23="","",IF($D23="時間",INDEX(取得記録!$E$5:$E$304,MATCH($B23,取得記録!$J$5:$J$304,0)),""))</f>
        <v/>
      </c>
      <c r="F23" s="57" t="str">
        <f ca="1">IF($C23="","",INDEX(取得記録!$F$5:$F$304,MATCH($B23,取得記録!$J$5:$J$304,0)))</f>
        <v/>
      </c>
      <c r="G23" s="61" t="str">
        <f ca="1">IF($C23="","",IF(INDEX(取得記録!$H$5:$H$304,MATCH($B23,取得記録!$J$5:$J$304,0))=0,"",INDEX(取得記録!$H$5:$H$304,MATCH($B23,取得記録!$J$5:$J$304,0))))</f>
        <v/>
      </c>
      <c r="H23" s="2"/>
    </row>
    <row r="24" spans="1:8" ht="15.75" customHeight="1" x14ac:dyDescent="0.15">
      <c r="A24" s="2"/>
      <c r="B24" s="56">
        <v>7</v>
      </c>
      <c r="C24" s="58" t="str">
        <f ca="1">IFERROR(INDEX(取得記録!$A$5:$A$304,MATCH($B24,取得記録!$J$5:$J$304,0)),"")</f>
        <v/>
      </c>
      <c r="D24" s="56" t="str">
        <f ca="1">IF($C24="","",INDEX(取得記録!$D$5:$D$304,MATCH($B24,取得記録!$J$5:$J$304,0)))</f>
        <v/>
      </c>
      <c r="E24" s="60" t="str">
        <f ca="1">IF($C24="","",IF($D24="時間",INDEX(取得記録!$E$5:$E$304,MATCH($B24,取得記録!$J$5:$J$304,0)),""))</f>
        <v/>
      </c>
      <c r="F24" s="57" t="str">
        <f ca="1">IF($C24="","",INDEX(取得記録!$F$5:$F$304,MATCH($B24,取得記録!$J$5:$J$304,0)))</f>
        <v/>
      </c>
      <c r="G24" s="61" t="str">
        <f ca="1">IF($C24="","",IF(INDEX(取得記録!$H$5:$H$304,MATCH($B24,取得記録!$J$5:$J$304,0))=0,"",INDEX(取得記録!$H$5:$H$304,MATCH($B24,取得記録!$J$5:$J$304,0))))</f>
        <v/>
      </c>
      <c r="H24" s="2"/>
    </row>
    <row r="25" spans="1:8" ht="15.75" customHeight="1" x14ac:dyDescent="0.15">
      <c r="A25" s="2"/>
      <c r="B25" s="56">
        <v>8</v>
      </c>
      <c r="C25" s="58" t="str">
        <f ca="1">IFERROR(INDEX(取得記録!$A$5:$A$304,MATCH($B25,取得記録!$J$5:$J$304,0)),"")</f>
        <v/>
      </c>
      <c r="D25" s="56" t="str">
        <f ca="1">IF($C25="","",INDEX(取得記録!$D$5:$D$304,MATCH($B25,取得記録!$J$5:$J$304,0)))</f>
        <v/>
      </c>
      <c r="E25" s="60" t="str">
        <f ca="1">IF($C25="","",IF($D25="時間",INDEX(取得記録!$E$5:$E$304,MATCH($B25,取得記録!$J$5:$J$304,0)),""))</f>
        <v/>
      </c>
      <c r="F25" s="57" t="str">
        <f ca="1">IF($C25="","",INDEX(取得記録!$F$5:$F$304,MATCH($B25,取得記録!$J$5:$J$304,0)))</f>
        <v/>
      </c>
      <c r="G25" s="61" t="str">
        <f ca="1">IF($C25="","",IF(INDEX(取得記録!$H$5:$H$304,MATCH($B25,取得記録!$J$5:$J$304,0))=0,"",INDEX(取得記録!$H$5:$H$304,MATCH($B25,取得記録!$J$5:$J$304,0))))</f>
        <v/>
      </c>
      <c r="H25" s="2"/>
    </row>
    <row r="26" spans="1:8" ht="15.75" customHeight="1" x14ac:dyDescent="0.15">
      <c r="A26" s="2"/>
      <c r="B26" s="56">
        <v>9</v>
      </c>
      <c r="C26" s="58" t="str">
        <f ca="1">IFERROR(INDEX(取得記録!$A$5:$A$304,MATCH($B26,取得記録!$J$5:$J$304,0)),"")</f>
        <v/>
      </c>
      <c r="D26" s="56" t="str">
        <f ca="1">IF($C26="","",INDEX(取得記録!$D$5:$D$304,MATCH($B26,取得記録!$J$5:$J$304,0)))</f>
        <v/>
      </c>
      <c r="E26" s="60" t="str">
        <f ca="1">IF($C26="","",IF($D26="時間",INDEX(取得記録!$E$5:$E$304,MATCH($B26,取得記録!$J$5:$J$304,0)),""))</f>
        <v/>
      </c>
      <c r="F26" s="57" t="str">
        <f ca="1">IF($C26="","",INDEX(取得記録!$F$5:$F$304,MATCH($B26,取得記録!$J$5:$J$304,0)))</f>
        <v/>
      </c>
      <c r="G26" s="61" t="str">
        <f ca="1">IF($C26="","",IF(INDEX(取得記録!$H$5:$H$304,MATCH($B26,取得記録!$J$5:$J$304,0))=0,"",INDEX(取得記録!$H$5:$H$304,MATCH($B26,取得記録!$J$5:$J$304,0))))</f>
        <v/>
      </c>
      <c r="H26" s="2"/>
    </row>
    <row r="27" spans="1:8" ht="15.75" customHeight="1" x14ac:dyDescent="0.15">
      <c r="A27" s="2"/>
      <c r="B27" s="56">
        <v>10</v>
      </c>
      <c r="C27" s="58" t="str">
        <f ca="1">IFERROR(INDEX(取得記録!$A$5:$A$304,MATCH($B27,取得記録!$J$5:$J$304,0)),"")</f>
        <v/>
      </c>
      <c r="D27" s="56" t="str">
        <f ca="1">IF($C27="","",INDEX(取得記録!$D$5:$D$304,MATCH($B27,取得記録!$J$5:$J$304,0)))</f>
        <v/>
      </c>
      <c r="E27" s="60" t="str">
        <f ca="1">IF($C27="","",IF($D27="時間",INDEX(取得記録!$E$5:$E$304,MATCH($B27,取得記録!$J$5:$J$304,0)),""))</f>
        <v/>
      </c>
      <c r="F27" s="57" t="str">
        <f ca="1">IF($C27="","",INDEX(取得記録!$F$5:$F$304,MATCH($B27,取得記録!$J$5:$J$304,0)))</f>
        <v/>
      </c>
      <c r="G27" s="61" t="str">
        <f ca="1">IF($C27="","",IF(INDEX(取得記録!$H$5:$H$304,MATCH($B27,取得記録!$J$5:$J$304,0))=0,"",INDEX(取得記録!$H$5:$H$304,MATCH($B27,取得記録!$J$5:$J$304,0))))</f>
        <v/>
      </c>
      <c r="H27" s="2"/>
    </row>
    <row r="28" spans="1:8" ht="15.75" customHeight="1" x14ac:dyDescent="0.15">
      <c r="A28" s="2"/>
      <c r="B28" s="56">
        <v>11</v>
      </c>
      <c r="C28" s="58" t="str">
        <f ca="1">IFERROR(INDEX(取得記録!$A$5:$A$304,MATCH($B28,取得記録!$J$5:$J$304,0)),"")</f>
        <v/>
      </c>
      <c r="D28" s="56" t="str">
        <f ca="1">IF($C28="","",INDEX(取得記録!$D$5:$D$304,MATCH($B28,取得記録!$J$5:$J$304,0)))</f>
        <v/>
      </c>
      <c r="E28" s="60" t="str">
        <f ca="1">IF($C28="","",IF($D28="時間",INDEX(取得記録!$E$5:$E$304,MATCH($B28,取得記録!$J$5:$J$304,0)),""))</f>
        <v/>
      </c>
      <c r="F28" s="57" t="str">
        <f ca="1">IF($C28="","",INDEX(取得記録!$F$5:$F$304,MATCH($B28,取得記録!$J$5:$J$304,0)))</f>
        <v/>
      </c>
      <c r="G28" s="61" t="str">
        <f ca="1">IF($C28="","",IF(INDEX(取得記録!$H$5:$H$304,MATCH($B28,取得記録!$J$5:$J$304,0))=0,"",INDEX(取得記録!$H$5:$H$304,MATCH($B28,取得記録!$J$5:$J$304,0))))</f>
        <v/>
      </c>
      <c r="H28" s="2"/>
    </row>
    <row r="29" spans="1:8" ht="15.75" customHeight="1" x14ac:dyDescent="0.15">
      <c r="A29" s="2"/>
      <c r="B29" s="56">
        <v>12</v>
      </c>
      <c r="C29" s="58" t="str">
        <f ca="1">IFERROR(INDEX(取得記録!$A$5:$A$304,MATCH($B29,取得記録!$J$5:$J$304,0)),"")</f>
        <v/>
      </c>
      <c r="D29" s="56" t="str">
        <f ca="1">IF($C29="","",INDEX(取得記録!$D$5:$D$304,MATCH($B29,取得記録!$J$5:$J$304,0)))</f>
        <v/>
      </c>
      <c r="E29" s="60" t="str">
        <f ca="1">IF($C29="","",IF($D29="時間",INDEX(取得記録!$E$5:$E$304,MATCH($B29,取得記録!$J$5:$J$304,0)),""))</f>
        <v/>
      </c>
      <c r="F29" s="57" t="str">
        <f ca="1">IF($C29="","",INDEX(取得記録!$F$5:$F$304,MATCH($B29,取得記録!$J$5:$J$304,0)))</f>
        <v/>
      </c>
      <c r="G29" s="61" t="str">
        <f ca="1">IF($C29="","",IF(INDEX(取得記録!$H$5:$H$304,MATCH($B29,取得記録!$J$5:$J$304,0))=0,"",INDEX(取得記録!$H$5:$H$304,MATCH($B29,取得記録!$J$5:$J$304,0))))</f>
        <v/>
      </c>
      <c r="H29" s="2"/>
    </row>
    <row r="30" spans="1:8" ht="15.75" customHeight="1" x14ac:dyDescent="0.15">
      <c r="A30" s="2"/>
      <c r="B30" s="56">
        <v>13</v>
      </c>
      <c r="C30" s="58" t="str">
        <f ca="1">IFERROR(INDEX(取得記録!$A$5:$A$304,MATCH($B30,取得記録!$J$5:$J$304,0)),"")</f>
        <v/>
      </c>
      <c r="D30" s="56" t="str">
        <f ca="1">IF($C30="","",INDEX(取得記録!$D$5:$D$304,MATCH($B30,取得記録!$J$5:$J$304,0)))</f>
        <v/>
      </c>
      <c r="E30" s="60" t="str">
        <f ca="1">IF($C30="","",IF($D30="時間",INDEX(取得記録!$E$5:$E$304,MATCH($B30,取得記録!$J$5:$J$304,0)),""))</f>
        <v/>
      </c>
      <c r="F30" s="57" t="str">
        <f ca="1">IF($C30="","",INDEX(取得記録!$F$5:$F$304,MATCH($B30,取得記録!$J$5:$J$304,0)))</f>
        <v/>
      </c>
      <c r="G30" s="61" t="str">
        <f ca="1">IF($C30="","",IF(INDEX(取得記録!$H$5:$H$304,MATCH($B30,取得記録!$J$5:$J$304,0))=0,"",INDEX(取得記録!$H$5:$H$304,MATCH($B30,取得記録!$J$5:$J$304,0))))</f>
        <v/>
      </c>
      <c r="H30" s="2"/>
    </row>
    <row r="31" spans="1:8" ht="15.75" customHeight="1" x14ac:dyDescent="0.15">
      <c r="A31" s="2"/>
      <c r="B31" s="56">
        <v>14</v>
      </c>
      <c r="C31" s="58" t="str">
        <f ca="1">IFERROR(INDEX(取得記録!$A$5:$A$304,MATCH($B31,取得記録!$J$5:$J$304,0)),"")</f>
        <v/>
      </c>
      <c r="D31" s="56" t="str">
        <f ca="1">IF($C31="","",INDEX(取得記録!$D$5:$D$304,MATCH($B31,取得記録!$J$5:$J$304,0)))</f>
        <v/>
      </c>
      <c r="E31" s="60" t="str">
        <f ca="1">IF($C31="","",IF($D31="時間",INDEX(取得記録!$E$5:$E$304,MATCH($B31,取得記録!$J$5:$J$304,0)),""))</f>
        <v/>
      </c>
      <c r="F31" s="57" t="str">
        <f ca="1">IF($C31="","",INDEX(取得記録!$F$5:$F$304,MATCH($B31,取得記録!$J$5:$J$304,0)))</f>
        <v/>
      </c>
      <c r="G31" s="61" t="str">
        <f ca="1">IF($C31="","",IF(INDEX(取得記録!$H$5:$H$304,MATCH($B31,取得記録!$J$5:$J$304,0))=0,"",INDEX(取得記録!$H$5:$H$304,MATCH($B31,取得記録!$J$5:$J$304,0))))</f>
        <v/>
      </c>
      <c r="H31" s="2"/>
    </row>
    <row r="32" spans="1:8" ht="15.75" customHeight="1" x14ac:dyDescent="0.15">
      <c r="A32" s="2"/>
      <c r="B32" s="56">
        <v>15</v>
      </c>
      <c r="C32" s="58" t="str">
        <f ca="1">IFERROR(INDEX(取得記録!$A$5:$A$304,MATCH($B32,取得記録!$J$5:$J$304,0)),"")</f>
        <v/>
      </c>
      <c r="D32" s="56" t="str">
        <f ca="1">IF($C32="","",INDEX(取得記録!$D$5:$D$304,MATCH($B32,取得記録!$J$5:$J$304,0)))</f>
        <v/>
      </c>
      <c r="E32" s="60" t="str">
        <f ca="1">IF($C32="","",IF($D32="時間",INDEX(取得記録!$E$5:$E$304,MATCH($B32,取得記録!$J$5:$J$304,0)),""))</f>
        <v/>
      </c>
      <c r="F32" s="57" t="str">
        <f ca="1">IF($C32="","",INDEX(取得記録!$F$5:$F$304,MATCH($B32,取得記録!$J$5:$J$304,0)))</f>
        <v/>
      </c>
      <c r="G32" s="61" t="str">
        <f ca="1">IF($C32="","",IF(INDEX(取得記録!$H$5:$H$304,MATCH($B32,取得記録!$J$5:$J$304,0))=0,"",INDEX(取得記録!$H$5:$H$304,MATCH($B32,取得記録!$J$5:$J$304,0))))</f>
        <v/>
      </c>
      <c r="H32" s="2"/>
    </row>
    <row r="33" spans="1:8" ht="15.75" customHeight="1" x14ac:dyDescent="0.15">
      <c r="A33" s="2"/>
      <c r="B33" s="56">
        <v>16</v>
      </c>
      <c r="C33" s="58" t="str">
        <f ca="1">IFERROR(INDEX(取得記録!$A$5:$A$304,MATCH($B33,取得記録!$J$5:$J$304,0)),"")</f>
        <v/>
      </c>
      <c r="D33" s="56" t="str">
        <f ca="1">IF($C33="","",INDEX(取得記録!$D$5:$D$304,MATCH($B33,取得記録!$J$5:$J$304,0)))</f>
        <v/>
      </c>
      <c r="E33" s="60" t="str">
        <f ca="1">IF($C33="","",IF($D33="時間",INDEX(取得記録!$E$5:$E$304,MATCH($B33,取得記録!$J$5:$J$304,0)),""))</f>
        <v/>
      </c>
      <c r="F33" s="57" t="str">
        <f ca="1">IF($C33="","",INDEX(取得記録!$F$5:$F$304,MATCH($B33,取得記録!$J$5:$J$304,0)))</f>
        <v/>
      </c>
      <c r="G33" s="61" t="str">
        <f ca="1">IF($C33="","",IF(INDEX(取得記録!$H$5:$H$304,MATCH($B33,取得記録!$J$5:$J$304,0))=0,"",INDEX(取得記録!$H$5:$H$304,MATCH($B33,取得記録!$J$5:$J$304,0))))</f>
        <v/>
      </c>
      <c r="H33" s="2"/>
    </row>
    <row r="34" spans="1:8" ht="15.75" customHeight="1" x14ac:dyDescent="0.15">
      <c r="A34" s="2"/>
      <c r="B34" s="56">
        <v>17</v>
      </c>
      <c r="C34" s="58" t="str">
        <f ca="1">IFERROR(INDEX(取得記録!$A$5:$A$304,MATCH($B34,取得記録!$J$5:$J$304,0)),"")</f>
        <v/>
      </c>
      <c r="D34" s="56" t="str">
        <f ca="1">IF($C34="","",INDEX(取得記録!$D$5:$D$304,MATCH($B34,取得記録!$J$5:$J$304,0)))</f>
        <v/>
      </c>
      <c r="E34" s="60" t="str">
        <f ca="1">IF($C34="","",IF($D34="時間",INDEX(取得記録!$E$5:$E$304,MATCH($B34,取得記録!$J$5:$J$304,0)),""))</f>
        <v/>
      </c>
      <c r="F34" s="57" t="str">
        <f ca="1">IF($C34="","",INDEX(取得記録!$F$5:$F$304,MATCH($B34,取得記録!$J$5:$J$304,0)))</f>
        <v/>
      </c>
      <c r="G34" s="61" t="str">
        <f ca="1">IF($C34="","",IF(INDEX(取得記録!$H$5:$H$304,MATCH($B34,取得記録!$J$5:$J$304,0))=0,"",INDEX(取得記録!$H$5:$H$304,MATCH($B34,取得記録!$J$5:$J$304,0))))</f>
        <v/>
      </c>
      <c r="H34" s="2"/>
    </row>
    <row r="35" spans="1:8" ht="15.75" customHeight="1" x14ac:dyDescent="0.15">
      <c r="A35" s="2"/>
      <c r="B35" s="56">
        <v>18</v>
      </c>
      <c r="C35" s="58" t="str">
        <f ca="1">IFERROR(INDEX(取得記録!$A$5:$A$304,MATCH($B35,取得記録!$J$5:$J$304,0)),"")</f>
        <v/>
      </c>
      <c r="D35" s="56" t="str">
        <f ca="1">IF($C35="","",INDEX(取得記録!$D$5:$D$304,MATCH($B35,取得記録!$J$5:$J$304,0)))</f>
        <v/>
      </c>
      <c r="E35" s="60" t="str">
        <f ca="1">IF($C35="","",IF($D35="時間",INDEX(取得記録!$E$5:$E$304,MATCH($B35,取得記録!$J$5:$J$304,0)),""))</f>
        <v/>
      </c>
      <c r="F35" s="57" t="str">
        <f ca="1">IF($C35="","",INDEX(取得記録!$F$5:$F$304,MATCH($B35,取得記録!$J$5:$J$304,0)))</f>
        <v/>
      </c>
      <c r="G35" s="61" t="str">
        <f ca="1">IF($C35="","",IF(INDEX(取得記録!$H$5:$H$304,MATCH($B35,取得記録!$J$5:$J$304,0))=0,"",INDEX(取得記録!$H$5:$H$304,MATCH($B35,取得記録!$J$5:$J$304,0))))</f>
        <v/>
      </c>
      <c r="H35" s="2"/>
    </row>
    <row r="36" spans="1:8" ht="15.75" customHeight="1" x14ac:dyDescent="0.15">
      <c r="A36" s="2"/>
      <c r="B36" s="56">
        <v>19</v>
      </c>
      <c r="C36" s="58" t="str">
        <f ca="1">IFERROR(INDEX(取得記録!$A$5:$A$304,MATCH($B36,取得記録!$J$5:$J$304,0)),"")</f>
        <v/>
      </c>
      <c r="D36" s="56" t="str">
        <f ca="1">IF($C36="","",INDEX(取得記録!$D$5:$D$304,MATCH($B36,取得記録!$J$5:$J$304,0)))</f>
        <v/>
      </c>
      <c r="E36" s="60" t="str">
        <f ca="1">IF($C36="","",IF($D36="時間",INDEX(取得記録!$E$5:$E$304,MATCH($B36,取得記録!$J$5:$J$304,0)),""))</f>
        <v/>
      </c>
      <c r="F36" s="57" t="str">
        <f ca="1">IF($C36="","",INDEX(取得記録!$F$5:$F$304,MATCH($B36,取得記録!$J$5:$J$304,0)))</f>
        <v/>
      </c>
      <c r="G36" s="61" t="str">
        <f ca="1">IF($C36="","",IF(INDEX(取得記録!$H$5:$H$304,MATCH($B36,取得記録!$J$5:$J$304,0))=0,"",INDEX(取得記録!$H$5:$H$304,MATCH($B36,取得記録!$J$5:$J$304,0))))</f>
        <v/>
      </c>
      <c r="H36" s="2"/>
    </row>
    <row r="37" spans="1:8" ht="15.75" customHeight="1" x14ac:dyDescent="0.15">
      <c r="A37" s="2"/>
      <c r="B37" s="56">
        <v>20</v>
      </c>
      <c r="C37" s="58" t="str">
        <f ca="1">IFERROR(INDEX(取得記録!$A$5:$A$304,MATCH($B37,取得記録!$J$5:$J$304,0)),"")</f>
        <v/>
      </c>
      <c r="D37" s="56" t="str">
        <f ca="1">IF($C37="","",INDEX(取得記録!$D$5:$D$304,MATCH($B37,取得記録!$J$5:$J$304,0)))</f>
        <v/>
      </c>
      <c r="E37" s="60" t="str">
        <f ca="1">IF($C37="","",IF($D37="時間",INDEX(取得記録!$E$5:$E$304,MATCH($B37,取得記録!$J$5:$J$304,0)),""))</f>
        <v/>
      </c>
      <c r="F37" s="57" t="str">
        <f ca="1">IF($C37="","",INDEX(取得記録!$F$5:$F$304,MATCH($B37,取得記録!$J$5:$J$304,0)))</f>
        <v/>
      </c>
      <c r="G37" s="61" t="str">
        <f ca="1">IF($C37="","",IF(INDEX(取得記録!$H$5:$H$304,MATCH($B37,取得記録!$J$5:$J$304,0))=0,"",INDEX(取得記録!$H$5:$H$304,MATCH($B37,取得記録!$J$5:$J$304,0))))</f>
        <v/>
      </c>
      <c r="H37" s="2"/>
    </row>
    <row r="38" spans="1:8" ht="15.75" customHeight="1" x14ac:dyDescent="0.15">
      <c r="A38" s="2"/>
      <c r="B38" s="56">
        <v>21</v>
      </c>
      <c r="C38" s="58" t="str">
        <f ca="1">IFERROR(INDEX(取得記録!$A$5:$A$304,MATCH($B38,取得記録!$J$5:$J$304,0)),"")</f>
        <v/>
      </c>
      <c r="D38" s="56" t="str">
        <f ca="1">IF($C38="","",INDEX(取得記録!$D$5:$D$304,MATCH($B38,取得記録!$J$5:$J$304,0)))</f>
        <v/>
      </c>
      <c r="E38" s="60" t="str">
        <f ca="1">IF($C38="","",IF($D38="時間",INDEX(取得記録!$E$5:$E$304,MATCH($B38,取得記録!$J$5:$J$304,0)),""))</f>
        <v/>
      </c>
      <c r="F38" s="57" t="str">
        <f ca="1">IF($C38="","",INDEX(取得記録!$F$5:$F$304,MATCH($B38,取得記録!$J$5:$J$304,0)))</f>
        <v/>
      </c>
      <c r="G38" s="61" t="str">
        <f ca="1">IF($C38="","",IF(INDEX(取得記録!$H$5:$H$304,MATCH($B38,取得記録!$J$5:$J$304,0))=0,"",INDEX(取得記録!$H$5:$H$304,MATCH($B38,取得記録!$J$5:$J$304,0))))</f>
        <v/>
      </c>
      <c r="H38" s="2"/>
    </row>
    <row r="39" spans="1:8" ht="15.75" customHeight="1" x14ac:dyDescent="0.15">
      <c r="A39" s="2"/>
      <c r="B39" s="56">
        <v>22</v>
      </c>
      <c r="C39" s="58" t="str">
        <f ca="1">IFERROR(INDEX(取得記録!$A$5:$A$304,MATCH($B39,取得記録!$J$5:$J$304,0)),"")</f>
        <v/>
      </c>
      <c r="D39" s="56" t="str">
        <f ca="1">IF($C39="","",INDEX(取得記録!$D$5:$D$304,MATCH($B39,取得記録!$J$5:$J$304,0)))</f>
        <v/>
      </c>
      <c r="E39" s="60" t="str">
        <f ca="1">IF($C39="","",IF($D39="時間",INDEX(取得記録!$E$5:$E$304,MATCH($B39,取得記録!$J$5:$J$304,0)),""))</f>
        <v/>
      </c>
      <c r="F39" s="57" t="str">
        <f ca="1">IF($C39="","",INDEX(取得記録!$F$5:$F$304,MATCH($B39,取得記録!$J$5:$J$304,0)))</f>
        <v/>
      </c>
      <c r="G39" s="61" t="str">
        <f ca="1">IF($C39="","",IF(INDEX(取得記録!$H$5:$H$304,MATCH($B39,取得記録!$J$5:$J$304,0))=0,"",INDEX(取得記録!$H$5:$H$304,MATCH($B39,取得記録!$J$5:$J$304,0))))</f>
        <v/>
      </c>
      <c r="H39" s="2"/>
    </row>
    <row r="40" spans="1:8" ht="15.75" customHeight="1" x14ac:dyDescent="0.15">
      <c r="A40" s="2"/>
      <c r="B40" s="56">
        <v>23</v>
      </c>
      <c r="C40" s="58" t="str">
        <f ca="1">IFERROR(INDEX(取得記録!$A$5:$A$304,MATCH($B40,取得記録!$J$5:$J$304,0)),"")</f>
        <v/>
      </c>
      <c r="D40" s="56" t="str">
        <f ca="1">IF($C40="","",INDEX(取得記録!$D$5:$D$304,MATCH($B40,取得記録!$J$5:$J$304,0)))</f>
        <v/>
      </c>
      <c r="E40" s="60" t="str">
        <f ca="1">IF($C40="","",IF($D40="時間",INDEX(取得記録!$E$5:$E$304,MATCH($B40,取得記録!$J$5:$J$304,0)),""))</f>
        <v/>
      </c>
      <c r="F40" s="57" t="str">
        <f ca="1">IF($C40="","",INDEX(取得記録!$F$5:$F$304,MATCH($B40,取得記録!$J$5:$J$304,0)))</f>
        <v/>
      </c>
      <c r="G40" s="61" t="str">
        <f ca="1">IF($C40="","",IF(INDEX(取得記録!$H$5:$H$304,MATCH($B40,取得記録!$J$5:$J$304,0))=0,"",INDEX(取得記録!$H$5:$H$304,MATCH($B40,取得記録!$J$5:$J$304,0))))</f>
        <v/>
      </c>
      <c r="H40" s="2"/>
    </row>
    <row r="41" spans="1:8" ht="15.75" customHeight="1" x14ac:dyDescent="0.15">
      <c r="A41" s="2"/>
      <c r="B41" s="56">
        <v>24</v>
      </c>
      <c r="C41" s="58" t="str">
        <f ca="1">IFERROR(INDEX(取得記録!$A$5:$A$304,MATCH($B41,取得記録!$J$5:$J$304,0)),"")</f>
        <v/>
      </c>
      <c r="D41" s="56" t="str">
        <f ca="1">IF($C41="","",INDEX(取得記録!$D$5:$D$304,MATCH($B41,取得記録!$J$5:$J$304,0)))</f>
        <v/>
      </c>
      <c r="E41" s="60" t="str">
        <f ca="1">IF($C41="","",IF($D41="時間",INDEX(取得記録!$E$5:$E$304,MATCH($B41,取得記録!$J$5:$J$304,0)),""))</f>
        <v/>
      </c>
      <c r="F41" s="57" t="str">
        <f ca="1">IF($C41="","",INDEX(取得記録!$F$5:$F$304,MATCH($B41,取得記録!$J$5:$J$304,0)))</f>
        <v/>
      </c>
      <c r="G41" s="61" t="str">
        <f ca="1">IF($C41="","",IF(INDEX(取得記録!$H$5:$H$304,MATCH($B41,取得記録!$J$5:$J$304,0))=0,"",INDEX(取得記録!$H$5:$H$304,MATCH($B41,取得記録!$J$5:$J$304,0))))</f>
        <v/>
      </c>
      <c r="H41" s="2"/>
    </row>
    <row r="42" spans="1:8" ht="15.75" customHeight="1" x14ac:dyDescent="0.15">
      <c r="A42" s="2"/>
      <c r="B42" s="56">
        <v>25</v>
      </c>
      <c r="C42" s="58" t="str">
        <f ca="1">IFERROR(INDEX(取得記録!$A$5:$A$304,MATCH($B42,取得記録!$J$5:$J$304,0)),"")</f>
        <v/>
      </c>
      <c r="D42" s="56" t="str">
        <f ca="1">IF($C42="","",INDEX(取得記録!$D$5:$D$304,MATCH($B42,取得記録!$J$5:$J$304,0)))</f>
        <v/>
      </c>
      <c r="E42" s="60" t="str">
        <f ca="1">IF($C42="","",IF($D42="時間",INDEX(取得記録!$E$5:$E$304,MATCH($B42,取得記録!$J$5:$J$304,0)),""))</f>
        <v/>
      </c>
      <c r="F42" s="57" t="str">
        <f ca="1">IF($C42="","",INDEX(取得記録!$F$5:$F$304,MATCH($B42,取得記録!$J$5:$J$304,0)))</f>
        <v/>
      </c>
      <c r="G42" s="61" t="str">
        <f ca="1">IF($C42="","",IF(INDEX(取得記録!$H$5:$H$304,MATCH($B42,取得記録!$J$5:$J$304,0))=0,"",INDEX(取得記録!$H$5:$H$304,MATCH($B42,取得記録!$J$5:$J$304,0))))</f>
        <v/>
      </c>
      <c r="H42" s="2"/>
    </row>
    <row r="43" spans="1:8" ht="15.75" customHeight="1" x14ac:dyDescent="0.15">
      <c r="A43" s="2"/>
      <c r="B43" s="56">
        <v>26</v>
      </c>
      <c r="C43" s="58" t="str">
        <f ca="1">IFERROR(INDEX(取得記録!$A$5:$A$304,MATCH($B43,取得記録!$J$5:$J$304,0)),"")</f>
        <v/>
      </c>
      <c r="D43" s="56" t="str">
        <f ca="1">IF($C43="","",INDEX(取得記録!$D$5:$D$304,MATCH($B43,取得記録!$J$5:$J$304,0)))</f>
        <v/>
      </c>
      <c r="E43" s="60" t="str">
        <f ca="1">IF($C43="","",IF($D43="時間",INDEX(取得記録!$E$5:$E$304,MATCH($B43,取得記録!$J$5:$J$304,0)),""))</f>
        <v/>
      </c>
      <c r="F43" s="57" t="str">
        <f ca="1">IF($C43="","",INDEX(取得記録!$F$5:$F$304,MATCH($B43,取得記録!$J$5:$J$304,0)))</f>
        <v/>
      </c>
      <c r="G43" s="61" t="str">
        <f ca="1">IF($C43="","",IF(INDEX(取得記録!$H$5:$H$304,MATCH($B43,取得記録!$J$5:$J$304,0))=0,"",INDEX(取得記録!$H$5:$H$304,MATCH($B43,取得記録!$J$5:$J$304,0))))</f>
        <v/>
      </c>
      <c r="H43" s="2"/>
    </row>
    <row r="44" spans="1:8" ht="15.75" customHeight="1" x14ac:dyDescent="0.15">
      <c r="A44" s="2"/>
      <c r="B44" s="56">
        <v>27</v>
      </c>
      <c r="C44" s="58" t="str">
        <f ca="1">IFERROR(INDEX(取得記録!$A$5:$A$304,MATCH($B44,取得記録!$J$5:$J$304,0)),"")</f>
        <v/>
      </c>
      <c r="D44" s="56" t="str">
        <f ca="1">IF($C44="","",INDEX(取得記録!$D$5:$D$304,MATCH($B44,取得記録!$J$5:$J$304,0)))</f>
        <v/>
      </c>
      <c r="E44" s="60" t="str">
        <f ca="1">IF($C44="","",IF($D44="時間",INDEX(取得記録!$E$5:$E$304,MATCH($B44,取得記録!$J$5:$J$304,0)),""))</f>
        <v/>
      </c>
      <c r="F44" s="57" t="str">
        <f ca="1">IF($C44="","",INDEX(取得記録!$F$5:$F$304,MATCH($B44,取得記録!$J$5:$J$304,0)))</f>
        <v/>
      </c>
      <c r="G44" s="61" t="str">
        <f ca="1">IF($C44="","",IF(INDEX(取得記録!$H$5:$H$304,MATCH($B44,取得記録!$J$5:$J$304,0))=0,"",INDEX(取得記録!$H$5:$H$304,MATCH($B44,取得記録!$J$5:$J$304,0))))</f>
        <v/>
      </c>
      <c r="H44" s="2"/>
    </row>
    <row r="45" spans="1:8" ht="15.75" customHeight="1" x14ac:dyDescent="0.15">
      <c r="A45" s="2"/>
      <c r="B45" s="56">
        <v>28</v>
      </c>
      <c r="C45" s="58" t="str">
        <f ca="1">IFERROR(INDEX(取得記録!$A$5:$A$304,MATCH($B45,取得記録!$J$5:$J$304,0)),"")</f>
        <v/>
      </c>
      <c r="D45" s="56" t="str">
        <f ca="1">IF($C45="","",INDEX(取得記録!$D$5:$D$304,MATCH($B45,取得記録!$J$5:$J$304,0)))</f>
        <v/>
      </c>
      <c r="E45" s="60" t="str">
        <f ca="1">IF($C45="","",IF($D45="時間",INDEX(取得記録!$E$5:$E$304,MATCH($B45,取得記録!$J$5:$J$304,0)),""))</f>
        <v/>
      </c>
      <c r="F45" s="57" t="str">
        <f ca="1">IF($C45="","",INDEX(取得記録!$F$5:$F$304,MATCH($B45,取得記録!$J$5:$J$304,0)))</f>
        <v/>
      </c>
      <c r="G45" s="61" t="str">
        <f ca="1">IF($C45="","",IF(INDEX(取得記録!$H$5:$H$304,MATCH($B45,取得記録!$J$5:$J$304,0))=0,"",INDEX(取得記録!$H$5:$H$304,MATCH($B45,取得記録!$J$5:$J$304,0))))</f>
        <v/>
      </c>
      <c r="H45" s="2"/>
    </row>
    <row r="46" spans="1:8" ht="15.75" customHeight="1" x14ac:dyDescent="0.15">
      <c r="A46" s="2"/>
      <c r="B46" s="56">
        <v>29</v>
      </c>
      <c r="C46" s="58" t="str">
        <f ca="1">IFERROR(INDEX(取得記録!$A$5:$A$304,MATCH($B46,取得記録!$J$5:$J$304,0)),"")</f>
        <v/>
      </c>
      <c r="D46" s="56" t="str">
        <f ca="1">IF($C46="","",INDEX(取得記録!$D$5:$D$304,MATCH($B46,取得記録!$J$5:$J$304,0)))</f>
        <v/>
      </c>
      <c r="E46" s="60" t="str">
        <f ca="1">IF($C46="","",IF($D46="時間",INDEX(取得記録!$E$5:$E$304,MATCH($B46,取得記録!$J$5:$J$304,0)),""))</f>
        <v/>
      </c>
      <c r="F46" s="57" t="str">
        <f ca="1">IF($C46="","",INDEX(取得記録!$F$5:$F$304,MATCH($B46,取得記録!$J$5:$J$304,0)))</f>
        <v/>
      </c>
      <c r="G46" s="61" t="str">
        <f ca="1">IF($C46="","",IF(INDEX(取得記録!$H$5:$H$304,MATCH($B46,取得記録!$J$5:$J$304,0))=0,"",INDEX(取得記録!$H$5:$H$304,MATCH($B46,取得記録!$J$5:$J$304,0))))</f>
        <v/>
      </c>
      <c r="H46" s="2"/>
    </row>
    <row r="47" spans="1:8" ht="15.75" customHeight="1" x14ac:dyDescent="0.15">
      <c r="A47" s="2"/>
      <c r="B47" s="56">
        <v>30</v>
      </c>
      <c r="C47" s="58" t="str">
        <f ca="1">IFERROR(INDEX(取得記録!$A$5:$A$304,MATCH($B47,取得記録!$J$5:$J$304,0)),"")</f>
        <v/>
      </c>
      <c r="D47" s="56" t="str">
        <f ca="1">IF($C47="","",INDEX(取得記録!$D$5:$D$304,MATCH($B47,取得記録!$J$5:$J$304,0)))</f>
        <v/>
      </c>
      <c r="E47" s="60" t="str">
        <f ca="1">IF($C47="","",IF($D47="時間",INDEX(取得記録!$E$5:$E$304,MATCH($B47,取得記録!$J$5:$J$304,0)),""))</f>
        <v/>
      </c>
      <c r="F47" s="57" t="str">
        <f ca="1">IF($C47="","",INDEX(取得記録!$F$5:$F$304,MATCH($B47,取得記録!$J$5:$J$304,0)))</f>
        <v/>
      </c>
      <c r="G47" s="61" t="str">
        <f ca="1">IF($C47="","",IF(INDEX(取得記録!$H$5:$H$304,MATCH($B47,取得記録!$J$5:$J$304,0))=0,"",INDEX(取得記録!$H$5:$H$304,MATCH($B47,取得記録!$J$5:$J$304,0))))</f>
        <v/>
      </c>
      <c r="H47" s="2"/>
    </row>
    <row r="48" spans="1:8" ht="15.75" customHeight="1" x14ac:dyDescent="0.15">
      <c r="A48" s="2"/>
      <c r="B48" s="56">
        <v>31</v>
      </c>
      <c r="C48" s="58" t="str">
        <f ca="1">IFERROR(INDEX(取得記録!$A$5:$A$304,MATCH($B48,取得記録!$J$5:$J$304,0)),"")</f>
        <v/>
      </c>
      <c r="D48" s="56" t="str">
        <f ca="1">IF($C48="","",INDEX(取得記録!$D$5:$D$304,MATCH($B48,取得記録!$J$5:$J$304,0)))</f>
        <v/>
      </c>
      <c r="E48" s="60" t="str">
        <f ca="1">IF($C48="","",IF($D48="時間",INDEX(取得記録!$E$5:$E$304,MATCH($B48,取得記録!$J$5:$J$304,0)),""))</f>
        <v/>
      </c>
      <c r="F48" s="57" t="str">
        <f ca="1">IF($C48="","",INDEX(取得記録!$F$5:$F$304,MATCH($B48,取得記録!$J$5:$J$304,0)))</f>
        <v/>
      </c>
      <c r="G48" s="61" t="str">
        <f ca="1">IF($C48="","",IF(INDEX(取得記録!$H$5:$H$304,MATCH($B48,取得記録!$J$5:$J$304,0))=0,"",INDEX(取得記録!$H$5:$H$304,MATCH($B48,取得記録!$J$5:$J$304,0))))</f>
        <v/>
      </c>
      <c r="H48" s="2"/>
    </row>
    <row r="49" spans="1:8" ht="15.75" customHeight="1" x14ac:dyDescent="0.15">
      <c r="A49" s="2"/>
      <c r="B49" s="56">
        <v>32</v>
      </c>
      <c r="C49" s="58" t="str">
        <f ca="1">IFERROR(INDEX(取得記録!$A$5:$A$304,MATCH($B49,取得記録!$J$5:$J$304,0)),"")</f>
        <v/>
      </c>
      <c r="D49" s="56" t="str">
        <f ca="1">IF($C49="","",INDEX(取得記録!$D$5:$D$304,MATCH($B49,取得記録!$J$5:$J$304,0)))</f>
        <v/>
      </c>
      <c r="E49" s="60" t="str">
        <f ca="1">IF($C49="","",IF($D49="時間",INDEX(取得記録!$E$5:$E$304,MATCH($B49,取得記録!$J$5:$J$304,0)),""))</f>
        <v/>
      </c>
      <c r="F49" s="57" t="str">
        <f ca="1">IF($C49="","",INDEX(取得記録!$F$5:$F$304,MATCH($B49,取得記録!$J$5:$J$304,0)))</f>
        <v/>
      </c>
      <c r="G49" s="61" t="str">
        <f ca="1">IF($C49="","",IF(INDEX(取得記録!$H$5:$H$304,MATCH($B49,取得記録!$J$5:$J$304,0))=0,"",INDEX(取得記録!$H$5:$H$304,MATCH($B49,取得記録!$J$5:$J$304,0))))</f>
        <v/>
      </c>
      <c r="H49" s="2"/>
    </row>
    <row r="50" spans="1:8" ht="15.75" customHeight="1" x14ac:dyDescent="0.15">
      <c r="A50" s="2"/>
      <c r="B50" s="56">
        <v>33</v>
      </c>
      <c r="C50" s="58" t="str">
        <f ca="1">IFERROR(INDEX(取得記録!$A$5:$A$304,MATCH($B50,取得記録!$J$5:$J$304,0)),"")</f>
        <v/>
      </c>
      <c r="D50" s="56" t="str">
        <f ca="1">IF($C50="","",INDEX(取得記録!$D$5:$D$304,MATCH($B50,取得記録!$J$5:$J$304,0)))</f>
        <v/>
      </c>
      <c r="E50" s="60" t="str">
        <f ca="1">IF($C50="","",IF($D50="時間",INDEX(取得記録!$E$5:$E$304,MATCH($B50,取得記録!$J$5:$J$304,0)),""))</f>
        <v/>
      </c>
      <c r="F50" s="57" t="str">
        <f ca="1">IF($C50="","",INDEX(取得記録!$F$5:$F$304,MATCH($B50,取得記録!$J$5:$J$304,0)))</f>
        <v/>
      </c>
      <c r="G50" s="61" t="str">
        <f ca="1">IF($C50="","",IF(INDEX(取得記録!$H$5:$H$304,MATCH($B50,取得記録!$J$5:$J$304,0))=0,"",INDEX(取得記録!$H$5:$H$304,MATCH($B50,取得記録!$J$5:$J$304,0))))</f>
        <v/>
      </c>
      <c r="H50" s="2"/>
    </row>
    <row r="51" spans="1:8" ht="15.75" customHeight="1" x14ac:dyDescent="0.15">
      <c r="A51" s="2"/>
      <c r="B51" s="56">
        <v>34</v>
      </c>
      <c r="C51" s="58" t="str">
        <f ca="1">IFERROR(INDEX(取得記録!$A$5:$A$304,MATCH($B51,取得記録!$J$5:$J$304,0)),"")</f>
        <v/>
      </c>
      <c r="D51" s="56" t="str">
        <f ca="1">IF($C51="","",INDEX(取得記録!$D$5:$D$304,MATCH($B51,取得記録!$J$5:$J$304,0)))</f>
        <v/>
      </c>
      <c r="E51" s="60" t="str">
        <f ca="1">IF($C51="","",IF($D51="時間",INDEX(取得記録!$E$5:$E$304,MATCH($B51,取得記録!$J$5:$J$304,0)),""))</f>
        <v/>
      </c>
      <c r="F51" s="57" t="str">
        <f ca="1">IF($C51="","",INDEX(取得記録!$F$5:$F$304,MATCH($B51,取得記録!$J$5:$J$304,0)))</f>
        <v/>
      </c>
      <c r="G51" s="61" t="str">
        <f ca="1">IF($C51="","",IF(INDEX(取得記録!$H$5:$H$304,MATCH($B51,取得記録!$J$5:$J$304,0))=0,"",INDEX(取得記録!$H$5:$H$304,MATCH($B51,取得記録!$J$5:$J$304,0))))</f>
        <v/>
      </c>
      <c r="H51" s="2"/>
    </row>
    <row r="52" spans="1:8" ht="15.75" customHeight="1" x14ac:dyDescent="0.15">
      <c r="A52" s="2"/>
      <c r="B52" s="56">
        <v>35</v>
      </c>
      <c r="C52" s="58" t="str">
        <f ca="1">IFERROR(INDEX(取得記録!$A$5:$A$304,MATCH($B52,取得記録!$J$5:$J$304,0)),"")</f>
        <v/>
      </c>
      <c r="D52" s="56" t="str">
        <f ca="1">IF($C52="","",INDEX(取得記録!$D$5:$D$304,MATCH($B52,取得記録!$J$5:$J$304,0)))</f>
        <v/>
      </c>
      <c r="E52" s="60" t="str">
        <f ca="1">IF($C52="","",IF($D52="時間",INDEX(取得記録!$E$5:$E$304,MATCH($B52,取得記録!$J$5:$J$304,0)),""))</f>
        <v/>
      </c>
      <c r="F52" s="57" t="str">
        <f ca="1">IF($C52="","",INDEX(取得記録!$F$5:$F$304,MATCH($B52,取得記録!$J$5:$J$304,0)))</f>
        <v/>
      </c>
      <c r="G52" s="61" t="str">
        <f ca="1">IF($C52="","",IF(INDEX(取得記録!$H$5:$H$304,MATCH($B52,取得記録!$J$5:$J$304,0))=0,"",INDEX(取得記録!$H$5:$H$304,MATCH($B52,取得記録!$J$5:$J$304,0))))</f>
        <v/>
      </c>
      <c r="H52" s="2"/>
    </row>
    <row r="53" spans="1:8" ht="15.75" customHeight="1" x14ac:dyDescent="0.15">
      <c r="A53" s="2"/>
      <c r="B53" s="56">
        <v>36</v>
      </c>
      <c r="C53" s="58" t="str">
        <f ca="1">IFERROR(INDEX(取得記録!$A$5:$A$304,MATCH($B53,取得記録!$J$5:$J$304,0)),"")</f>
        <v/>
      </c>
      <c r="D53" s="56" t="str">
        <f ca="1">IF($C53="","",INDEX(取得記録!$D$5:$D$304,MATCH($B53,取得記録!$J$5:$J$304,0)))</f>
        <v/>
      </c>
      <c r="E53" s="60" t="str">
        <f ca="1">IF($C53="","",IF($D53="時間",INDEX(取得記録!$E$5:$E$304,MATCH($B53,取得記録!$J$5:$J$304,0)),""))</f>
        <v/>
      </c>
      <c r="F53" s="57" t="str">
        <f ca="1">IF($C53="","",INDEX(取得記録!$F$5:$F$304,MATCH($B53,取得記録!$J$5:$J$304,0)))</f>
        <v/>
      </c>
      <c r="G53" s="61" t="str">
        <f ca="1">IF($C53="","",IF(INDEX(取得記録!$H$5:$H$304,MATCH($B53,取得記録!$J$5:$J$304,0))=0,"",INDEX(取得記録!$H$5:$H$304,MATCH($B53,取得記録!$J$5:$J$304,0))))</f>
        <v/>
      </c>
      <c r="H53" s="2"/>
    </row>
    <row r="54" spans="1:8" ht="15.75" customHeight="1" x14ac:dyDescent="0.15">
      <c r="A54" s="2"/>
      <c r="B54" s="56">
        <v>37</v>
      </c>
      <c r="C54" s="58" t="str">
        <f ca="1">IFERROR(INDEX(取得記録!$A$5:$A$304,MATCH($B54,取得記録!$J$5:$J$304,0)),"")</f>
        <v/>
      </c>
      <c r="D54" s="56" t="str">
        <f ca="1">IF($C54="","",INDEX(取得記録!$D$5:$D$304,MATCH($B54,取得記録!$J$5:$J$304,0)))</f>
        <v/>
      </c>
      <c r="E54" s="60" t="str">
        <f ca="1">IF($C54="","",IF($D54="時間",INDEX(取得記録!$E$5:$E$304,MATCH($B54,取得記録!$J$5:$J$304,0)),""))</f>
        <v/>
      </c>
      <c r="F54" s="57" t="str">
        <f ca="1">IF($C54="","",INDEX(取得記録!$F$5:$F$304,MATCH($B54,取得記録!$J$5:$J$304,0)))</f>
        <v/>
      </c>
      <c r="G54" s="61" t="str">
        <f ca="1">IF($C54="","",IF(INDEX(取得記録!$H$5:$H$304,MATCH($B54,取得記録!$J$5:$J$304,0))=0,"",INDEX(取得記録!$H$5:$H$304,MATCH($B54,取得記録!$J$5:$J$304,0))))</f>
        <v/>
      </c>
      <c r="H54" s="2"/>
    </row>
    <row r="55" spans="1:8" ht="15.75" customHeight="1" x14ac:dyDescent="0.15">
      <c r="A55" s="2"/>
      <c r="B55" s="56">
        <v>38</v>
      </c>
      <c r="C55" s="58" t="str">
        <f ca="1">IFERROR(INDEX(取得記録!$A$5:$A$304,MATCH($B55,取得記録!$J$5:$J$304,0)),"")</f>
        <v/>
      </c>
      <c r="D55" s="56" t="str">
        <f ca="1">IF($C55="","",INDEX(取得記録!$D$5:$D$304,MATCH($B55,取得記録!$J$5:$J$304,0)))</f>
        <v/>
      </c>
      <c r="E55" s="60" t="str">
        <f ca="1">IF($C55="","",IF($D55="時間",INDEX(取得記録!$E$5:$E$304,MATCH($B55,取得記録!$J$5:$J$304,0)),""))</f>
        <v/>
      </c>
      <c r="F55" s="57" t="str">
        <f ca="1">IF($C55="","",INDEX(取得記録!$F$5:$F$304,MATCH($B55,取得記録!$J$5:$J$304,0)))</f>
        <v/>
      </c>
      <c r="G55" s="61" t="str">
        <f ca="1">IF($C55="","",IF(INDEX(取得記録!$H$5:$H$304,MATCH($B55,取得記録!$J$5:$J$304,0))=0,"",INDEX(取得記録!$H$5:$H$304,MATCH($B55,取得記録!$J$5:$J$304,0))))</f>
        <v/>
      </c>
      <c r="H55" s="2"/>
    </row>
    <row r="56" spans="1:8" ht="15.75" customHeight="1" x14ac:dyDescent="0.15">
      <c r="A56" s="2"/>
      <c r="B56" s="56">
        <v>39</v>
      </c>
      <c r="C56" s="58" t="str">
        <f ca="1">IFERROR(INDEX(取得記録!$A$5:$A$304,MATCH($B56,取得記録!$J$5:$J$304,0)),"")</f>
        <v/>
      </c>
      <c r="D56" s="56" t="str">
        <f ca="1">IF($C56="","",INDEX(取得記録!$D$5:$D$304,MATCH($B56,取得記録!$J$5:$J$304,0)))</f>
        <v/>
      </c>
      <c r="E56" s="60" t="str">
        <f ca="1">IF($C56="","",IF($D56="時間",INDEX(取得記録!$E$5:$E$304,MATCH($B56,取得記録!$J$5:$J$304,0)),""))</f>
        <v/>
      </c>
      <c r="F56" s="57" t="str">
        <f ca="1">IF($C56="","",INDEX(取得記録!$F$5:$F$304,MATCH($B56,取得記録!$J$5:$J$304,0)))</f>
        <v/>
      </c>
      <c r="G56" s="61" t="str">
        <f ca="1">IF($C56="","",IF(INDEX(取得記録!$H$5:$H$304,MATCH($B56,取得記録!$J$5:$J$304,0))=0,"",INDEX(取得記録!$H$5:$H$304,MATCH($B56,取得記録!$J$5:$J$304,0))))</f>
        <v/>
      </c>
      <c r="H56" s="2"/>
    </row>
    <row r="57" spans="1:8" ht="15.75" customHeight="1" x14ac:dyDescent="0.15">
      <c r="A57" s="2"/>
      <c r="B57" s="56">
        <v>40</v>
      </c>
      <c r="C57" s="58" t="str">
        <f ca="1">IFERROR(INDEX(取得記録!$A$5:$A$304,MATCH($B57,取得記録!$J$5:$J$304,0)),"")</f>
        <v/>
      </c>
      <c r="D57" s="56" t="str">
        <f ca="1">IF($C57="","",INDEX(取得記録!$D$5:$D$304,MATCH($B57,取得記録!$J$5:$J$304,0)))</f>
        <v/>
      </c>
      <c r="E57" s="60" t="str">
        <f ca="1">IF($C57="","",IF($D57="時間",INDEX(取得記録!$E$5:$E$304,MATCH($B57,取得記録!$J$5:$J$304,0)),""))</f>
        <v/>
      </c>
      <c r="F57" s="57" t="str">
        <f ca="1">IF($C57="","",INDEX(取得記録!$F$5:$F$304,MATCH($B57,取得記録!$J$5:$J$304,0)))</f>
        <v/>
      </c>
      <c r="G57" s="61" t="str">
        <f ca="1">IF($C57="","",IF(INDEX(取得記録!$H$5:$H$304,MATCH($B57,取得記録!$J$5:$J$304,0))=0,"",INDEX(取得記録!$H$5:$H$304,MATCH($B57,取得記録!$J$5:$J$304,0))))</f>
        <v/>
      </c>
      <c r="H57" s="2"/>
    </row>
    <row r="58" spans="1:8" ht="15.75" customHeight="1" x14ac:dyDescent="0.15">
      <c r="A58" s="2"/>
      <c r="B58" s="56">
        <v>41</v>
      </c>
      <c r="C58" s="58" t="str">
        <f ca="1">IFERROR(INDEX(取得記録!$A$5:$A$304,MATCH($B58,取得記録!$J$5:$J$304,0)),"")</f>
        <v/>
      </c>
      <c r="D58" s="56" t="str">
        <f ca="1">IF($C58="","",INDEX(取得記録!$D$5:$D$304,MATCH($B58,取得記録!$J$5:$J$304,0)))</f>
        <v/>
      </c>
      <c r="E58" s="60" t="str">
        <f ca="1">IF($C58="","",IF($D58="時間",INDEX(取得記録!$E$5:$E$304,MATCH($B58,取得記録!$J$5:$J$304,0)),""))</f>
        <v/>
      </c>
      <c r="F58" s="57" t="str">
        <f ca="1">IF($C58="","",INDEX(取得記録!$F$5:$F$304,MATCH($B58,取得記録!$J$5:$J$304,0)))</f>
        <v/>
      </c>
      <c r="G58" s="61" t="str">
        <f ca="1">IF($C58="","",IF(INDEX(取得記録!$H$5:$H$304,MATCH($B58,取得記録!$J$5:$J$304,0))=0,"",INDEX(取得記録!$H$5:$H$304,MATCH($B58,取得記録!$J$5:$J$304,0))))</f>
        <v/>
      </c>
      <c r="H58" s="2"/>
    </row>
    <row r="59" spans="1:8" ht="15.75" customHeight="1" x14ac:dyDescent="0.15">
      <c r="A59" s="2"/>
      <c r="B59" s="56">
        <v>42</v>
      </c>
      <c r="C59" s="58" t="str">
        <f ca="1">IFERROR(INDEX(取得記録!$A$5:$A$304,MATCH($B59,取得記録!$J$5:$J$304,0)),"")</f>
        <v/>
      </c>
      <c r="D59" s="56" t="str">
        <f ca="1">IF($C59="","",INDEX(取得記録!$D$5:$D$304,MATCH($B59,取得記録!$J$5:$J$304,0)))</f>
        <v/>
      </c>
      <c r="E59" s="60" t="str">
        <f ca="1">IF($C59="","",IF($D59="時間",INDEX(取得記録!$E$5:$E$304,MATCH($B59,取得記録!$J$5:$J$304,0)),""))</f>
        <v/>
      </c>
      <c r="F59" s="57" t="str">
        <f ca="1">IF($C59="","",INDEX(取得記録!$F$5:$F$304,MATCH($B59,取得記録!$J$5:$J$304,0)))</f>
        <v/>
      </c>
      <c r="G59" s="61" t="str">
        <f ca="1">IF($C59="","",IF(INDEX(取得記録!$H$5:$H$304,MATCH($B59,取得記録!$J$5:$J$304,0))=0,"",INDEX(取得記録!$H$5:$H$304,MATCH($B59,取得記録!$J$5:$J$304,0))))</f>
        <v/>
      </c>
      <c r="H59" s="2"/>
    </row>
    <row r="60" spans="1:8" ht="15.75" customHeight="1" x14ac:dyDescent="0.15">
      <c r="A60" s="2"/>
      <c r="B60" s="56">
        <v>43</v>
      </c>
      <c r="C60" s="58" t="str">
        <f ca="1">IFERROR(INDEX(取得記録!$A$5:$A$304,MATCH($B60,取得記録!$J$5:$J$304,0)),"")</f>
        <v/>
      </c>
      <c r="D60" s="56" t="str">
        <f ca="1">IF($C60="","",INDEX(取得記録!$D$5:$D$304,MATCH($B60,取得記録!$J$5:$J$304,0)))</f>
        <v/>
      </c>
      <c r="E60" s="60" t="str">
        <f ca="1">IF($C60="","",IF($D60="時間",INDEX(取得記録!$E$5:$E$304,MATCH($B60,取得記録!$J$5:$J$304,0)),""))</f>
        <v/>
      </c>
      <c r="F60" s="57" t="str">
        <f ca="1">IF($C60="","",INDEX(取得記録!$F$5:$F$304,MATCH($B60,取得記録!$J$5:$J$304,0)))</f>
        <v/>
      </c>
      <c r="G60" s="61" t="str">
        <f ca="1">IF($C60="","",IF(INDEX(取得記録!$H$5:$H$304,MATCH($B60,取得記録!$J$5:$J$304,0))=0,"",INDEX(取得記録!$H$5:$H$304,MATCH($B60,取得記録!$J$5:$J$304,0))))</f>
        <v/>
      </c>
      <c r="H60" s="2"/>
    </row>
    <row r="61" spans="1:8" ht="15.75" customHeight="1" x14ac:dyDescent="0.15">
      <c r="A61" s="2"/>
      <c r="B61" s="56">
        <v>44</v>
      </c>
      <c r="C61" s="58" t="str">
        <f ca="1">IFERROR(INDEX(取得記録!$A$5:$A$304,MATCH($B61,取得記録!$J$5:$J$304,0)),"")</f>
        <v/>
      </c>
      <c r="D61" s="56" t="str">
        <f ca="1">IF($C61="","",INDEX(取得記録!$D$5:$D$304,MATCH($B61,取得記録!$J$5:$J$304,0)))</f>
        <v/>
      </c>
      <c r="E61" s="60" t="str">
        <f ca="1">IF($C61="","",IF($D61="時間",INDEX(取得記録!$E$5:$E$304,MATCH($B61,取得記録!$J$5:$J$304,0)),""))</f>
        <v/>
      </c>
      <c r="F61" s="57" t="str">
        <f ca="1">IF($C61="","",INDEX(取得記録!$F$5:$F$304,MATCH($B61,取得記録!$J$5:$J$304,0)))</f>
        <v/>
      </c>
      <c r="G61" s="61" t="str">
        <f ca="1">IF($C61="","",IF(INDEX(取得記録!$H$5:$H$304,MATCH($B61,取得記録!$J$5:$J$304,0))=0,"",INDEX(取得記録!$H$5:$H$304,MATCH($B61,取得記録!$J$5:$J$304,0))))</f>
        <v/>
      </c>
      <c r="H61" s="2"/>
    </row>
    <row r="62" spans="1:8" ht="15.75" customHeight="1" x14ac:dyDescent="0.15">
      <c r="A62" s="2"/>
      <c r="B62" s="56">
        <v>45</v>
      </c>
      <c r="C62" s="58" t="str">
        <f ca="1">IFERROR(INDEX(取得記録!$A$5:$A$304,MATCH($B62,取得記録!$J$5:$J$304,0)),"")</f>
        <v/>
      </c>
      <c r="D62" s="56" t="str">
        <f ca="1">IF($C62="","",INDEX(取得記録!$D$5:$D$304,MATCH($B62,取得記録!$J$5:$J$304,0)))</f>
        <v/>
      </c>
      <c r="E62" s="60" t="str">
        <f ca="1">IF($C62="","",IF($D62="時間",INDEX(取得記録!$E$5:$E$304,MATCH($B62,取得記録!$J$5:$J$304,0)),""))</f>
        <v/>
      </c>
      <c r="F62" s="57" t="str">
        <f ca="1">IF($C62="","",INDEX(取得記録!$F$5:$F$304,MATCH($B62,取得記録!$J$5:$J$304,0)))</f>
        <v/>
      </c>
      <c r="G62" s="61" t="str">
        <f ca="1">IF($C62="","",IF(INDEX(取得記録!$H$5:$H$304,MATCH($B62,取得記録!$J$5:$J$304,0))=0,"",INDEX(取得記録!$H$5:$H$304,MATCH($B62,取得記録!$J$5:$J$304,0))))</f>
        <v/>
      </c>
      <c r="H62" s="2"/>
    </row>
    <row r="63" spans="1:8" ht="15.75" customHeight="1" x14ac:dyDescent="0.15">
      <c r="A63" s="2"/>
      <c r="B63" s="56">
        <v>46</v>
      </c>
      <c r="C63" s="58" t="str">
        <f ca="1">IFERROR(INDEX(取得記録!$A$5:$A$304,MATCH($B63,取得記録!$J$5:$J$304,0)),"")</f>
        <v/>
      </c>
      <c r="D63" s="56" t="str">
        <f ca="1">IF($C63="","",INDEX(取得記録!$D$5:$D$304,MATCH($B63,取得記録!$J$5:$J$304,0)))</f>
        <v/>
      </c>
      <c r="E63" s="60" t="str">
        <f ca="1">IF($C63="","",IF($D63="時間",INDEX(取得記録!$E$5:$E$304,MATCH($B63,取得記録!$J$5:$J$304,0)),""))</f>
        <v/>
      </c>
      <c r="F63" s="57" t="str">
        <f ca="1">IF($C63="","",INDEX(取得記録!$F$5:$F$304,MATCH($B63,取得記録!$J$5:$J$304,0)))</f>
        <v/>
      </c>
      <c r="G63" s="61" t="str">
        <f ca="1">IF($C63="","",IF(INDEX(取得記録!$H$5:$H$304,MATCH($B63,取得記録!$J$5:$J$304,0))=0,"",INDEX(取得記録!$H$5:$H$304,MATCH($B63,取得記録!$J$5:$J$304,0))))</f>
        <v/>
      </c>
      <c r="H63" s="2"/>
    </row>
    <row r="64" spans="1:8" ht="15.75" customHeight="1" x14ac:dyDescent="0.15">
      <c r="A64" s="2"/>
      <c r="B64" s="56">
        <v>47</v>
      </c>
      <c r="C64" s="58" t="str">
        <f ca="1">IFERROR(INDEX(取得記録!$A$5:$A$304,MATCH($B64,取得記録!$J$5:$J$304,0)),"")</f>
        <v/>
      </c>
      <c r="D64" s="56" t="str">
        <f ca="1">IF($C64="","",INDEX(取得記録!$D$5:$D$304,MATCH($B64,取得記録!$J$5:$J$304,0)))</f>
        <v/>
      </c>
      <c r="E64" s="60" t="str">
        <f ca="1">IF($C64="","",IF($D64="時間",INDEX(取得記録!$E$5:$E$304,MATCH($B64,取得記録!$J$5:$J$304,0)),""))</f>
        <v/>
      </c>
      <c r="F64" s="57" t="str">
        <f ca="1">IF($C64="","",INDEX(取得記録!$F$5:$F$304,MATCH($B64,取得記録!$J$5:$J$304,0)))</f>
        <v/>
      </c>
      <c r="G64" s="61" t="str">
        <f ca="1">IF($C64="","",IF(INDEX(取得記録!$H$5:$H$304,MATCH($B64,取得記録!$J$5:$J$304,0))=0,"",INDEX(取得記録!$H$5:$H$304,MATCH($B64,取得記録!$J$5:$J$304,0))))</f>
        <v/>
      </c>
      <c r="H64" s="2"/>
    </row>
    <row r="65" spans="1:26" ht="15.75" customHeight="1" x14ac:dyDescent="0.15">
      <c r="A65" s="2"/>
      <c r="B65" s="56">
        <v>48</v>
      </c>
      <c r="C65" s="58" t="str">
        <f ca="1">IFERROR(INDEX(取得記録!$A$5:$A$304,MATCH($B65,取得記録!$J$5:$J$304,0)),"")</f>
        <v/>
      </c>
      <c r="D65" s="56" t="str">
        <f ca="1">IF($C65="","",INDEX(取得記録!$D$5:$D$304,MATCH($B65,取得記録!$J$5:$J$304,0)))</f>
        <v/>
      </c>
      <c r="E65" s="60" t="str">
        <f ca="1">IF($C65="","",IF($D65="時間",INDEX(取得記録!$E$5:$E$304,MATCH($B65,取得記録!$J$5:$J$304,0)),""))</f>
        <v/>
      </c>
      <c r="F65" s="57" t="str">
        <f ca="1">IF($C65="","",INDEX(取得記録!$F$5:$F$304,MATCH($B65,取得記録!$J$5:$J$304,0)))</f>
        <v/>
      </c>
      <c r="G65" s="61" t="str">
        <f ca="1">IF($C65="","",IF(INDEX(取得記録!$H$5:$H$304,MATCH($B65,取得記録!$J$5:$J$304,0))=0,"",INDEX(取得記録!$H$5:$H$304,MATCH($B65,取得記録!$J$5:$J$304,0))))</f>
        <v/>
      </c>
      <c r="H65" s="2"/>
    </row>
    <row r="66" spans="1:26" ht="15.75" customHeight="1" x14ac:dyDescent="0.15">
      <c r="A66" s="2"/>
      <c r="B66" s="56">
        <v>49</v>
      </c>
      <c r="C66" s="58" t="str">
        <f ca="1">IFERROR(INDEX(取得記録!$A$5:$A$304,MATCH($B66,取得記録!$J$5:$J$304,0)),"")</f>
        <v/>
      </c>
      <c r="D66" s="56" t="str">
        <f ca="1">IF($C66="","",INDEX(取得記録!$D$5:$D$304,MATCH($B66,取得記録!$J$5:$J$304,0)))</f>
        <v/>
      </c>
      <c r="E66" s="60" t="str">
        <f ca="1">IF($C66="","",IF($D66="時間",INDEX(取得記録!$E$5:$E$304,MATCH($B66,取得記録!$J$5:$J$304,0)),""))</f>
        <v/>
      </c>
      <c r="F66" s="57" t="str">
        <f ca="1">IF($C66="","",INDEX(取得記録!$F$5:$F$304,MATCH($B66,取得記録!$J$5:$J$304,0)))</f>
        <v/>
      </c>
      <c r="G66" s="61" t="str">
        <f ca="1">IF($C66="","",IF(INDEX(取得記録!$H$5:$H$304,MATCH($B66,取得記録!$J$5:$J$304,0))=0,"",INDEX(取得記録!$H$5:$H$304,MATCH($B66,取得記録!$J$5:$J$304,0))))</f>
        <v/>
      </c>
      <c r="H66" s="2"/>
    </row>
    <row r="67" spans="1:26" ht="15.75" customHeight="1" x14ac:dyDescent="0.15">
      <c r="A67" s="2"/>
      <c r="B67" s="56">
        <v>50</v>
      </c>
      <c r="C67" s="58" t="str">
        <f ca="1">IFERROR(INDEX(取得記録!$A$5:$A$304,MATCH($B67,取得記録!$J$5:$J$304,0)),"")</f>
        <v/>
      </c>
      <c r="D67" s="56" t="str">
        <f ca="1">IF($C67="","",INDEX(取得記録!$D$5:$D$304,MATCH($B67,取得記録!$J$5:$J$304,0)))</f>
        <v/>
      </c>
      <c r="E67" s="60" t="str">
        <f ca="1">IF($C67="","",IF($D67="時間",INDEX(取得記録!$E$5:$E$304,MATCH($B67,取得記録!$J$5:$J$304,0)),""))</f>
        <v/>
      </c>
      <c r="F67" s="57" t="str">
        <f ca="1">IF($C67="","",INDEX(取得記録!$F$5:$F$304,MATCH($B67,取得記録!$J$5:$J$304,0)))</f>
        <v/>
      </c>
      <c r="G67" s="61" t="str">
        <f ca="1">IF($C67="","",IF(INDEX(取得記録!$H$5:$H$304,MATCH($B67,取得記録!$J$5:$J$304,0))=0,"",INDEX(取得記録!$H$5:$H$304,MATCH($B67,取得記録!$J$5:$J$304,0))))</f>
        <v/>
      </c>
      <c r="H67" s="2"/>
    </row>
    <row r="68" spans="1:26" ht="15" customHeight="1" x14ac:dyDescent="0.15">
      <c r="A68" s="2"/>
      <c r="B68" s="2"/>
      <c r="C68" s="2"/>
      <c r="D68" s="2"/>
      <c r="E68" s="2"/>
      <c r="F68" s="2"/>
      <c r="G68" s="2"/>
      <c r="H68" s="2"/>
    </row>
    <row r="69" spans="1:26" ht="15" customHeight="1" x14ac:dyDescent="0.15">
      <c r="A69" s="2"/>
      <c r="B69" s="75" t="s">
        <v>167</v>
      </c>
      <c r="C69" s="71"/>
      <c r="D69" s="71"/>
      <c r="E69" s="71"/>
      <c r="F69" s="76"/>
      <c r="G69" s="71"/>
      <c r="H69" s="76"/>
      <c r="I69" s="71"/>
      <c r="J69" s="71"/>
      <c r="K69" s="71"/>
      <c r="L69" s="71"/>
      <c r="M69" s="71"/>
      <c r="N69" s="76"/>
      <c r="O69" s="71"/>
      <c r="P69" s="71"/>
      <c r="Q69" s="71"/>
      <c r="R69" s="76"/>
      <c r="S69" s="71"/>
      <c r="T69" s="71"/>
      <c r="U69" s="71"/>
      <c r="V69" s="71"/>
      <c r="W69" s="71"/>
      <c r="X69" s="71"/>
      <c r="Y69" s="71"/>
      <c r="Z69" s="71"/>
    </row>
    <row r="70" spans="1:26" ht="15" customHeight="1" x14ac:dyDescent="0.15">
      <c r="A70" s="2"/>
      <c r="B70" s="75" t="s">
        <v>168</v>
      </c>
      <c r="C70" s="71"/>
      <c r="D70" s="71"/>
      <c r="E70" s="71"/>
      <c r="F70" s="76"/>
      <c r="G70" s="71"/>
      <c r="H70" s="76"/>
      <c r="I70" s="71"/>
      <c r="J70" s="71"/>
      <c r="K70" s="71"/>
      <c r="L70" s="71"/>
      <c r="M70" s="71"/>
      <c r="N70" s="76"/>
      <c r="O70" s="71"/>
      <c r="P70" s="71"/>
      <c r="Q70" s="71"/>
      <c r="R70" s="76"/>
      <c r="S70" s="71"/>
      <c r="T70" s="71"/>
      <c r="U70" s="71"/>
      <c r="V70" s="71"/>
      <c r="W70" s="71"/>
      <c r="X70" s="71"/>
      <c r="Y70" s="71"/>
      <c r="Z70" s="71"/>
    </row>
    <row r="71" spans="1:26" ht="15" customHeight="1" x14ac:dyDescent="0.15">
      <c r="A71" s="2"/>
      <c r="B71" s="75" t="s">
        <v>169</v>
      </c>
      <c r="C71" s="71"/>
      <c r="D71" s="71"/>
      <c r="E71" s="71"/>
      <c r="F71" s="76"/>
      <c r="G71" s="71"/>
      <c r="H71" s="76"/>
      <c r="I71" s="71"/>
      <c r="J71" s="71"/>
      <c r="K71" s="71"/>
      <c r="L71" s="71"/>
      <c r="M71" s="71"/>
      <c r="N71" s="76"/>
      <c r="O71" s="71"/>
      <c r="P71" s="71"/>
      <c r="Q71" s="71"/>
      <c r="R71" s="76"/>
      <c r="S71" s="71"/>
      <c r="T71" s="71"/>
      <c r="U71" s="71"/>
      <c r="V71" s="71"/>
      <c r="W71" s="71"/>
      <c r="X71" s="71"/>
      <c r="Y71" s="71"/>
      <c r="Z71" s="71"/>
    </row>
    <row r="72" spans="1:26" ht="15" customHeight="1" x14ac:dyDescent="0.15">
      <c r="A72" s="2"/>
      <c r="B72" s="75" t="s">
        <v>170</v>
      </c>
      <c r="C72" s="71"/>
      <c r="D72" s="71"/>
      <c r="E72" s="71"/>
      <c r="F72" s="76"/>
      <c r="G72" s="71"/>
      <c r="H72" s="76"/>
      <c r="I72" s="71"/>
      <c r="J72" s="71"/>
      <c r="K72" s="71"/>
      <c r="L72" s="71"/>
      <c r="M72" s="71"/>
      <c r="N72" s="76"/>
      <c r="O72" s="71"/>
      <c r="P72" s="71"/>
      <c r="Q72" s="71"/>
      <c r="R72" s="76"/>
      <c r="S72" s="71"/>
      <c r="T72" s="71"/>
      <c r="U72" s="71"/>
      <c r="V72" s="71"/>
      <c r="W72" s="71"/>
      <c r="X72" s="71"/>
      <c r="Y72" s="71"/>
      <c r="Z72" s="71"/>
    </row>
    <row r="73" spans="1:26" ht="15" customHeight="1" x14ac:dyDescent="0.15">
      <c r="A73" s="2"/>
      <c r="B73" s="2"/>
      <c r="C73" s="2"/>
      <c r="D73" s="2"/>
      <c r="E73" s="2"/>
      <c r="F73" s="2"/>
      <c r="G73" s="2"/>
      <c r="H73" s="2"/>
    </row>
    <row r="74" spans="1:26" ht="15" customHeight="1" x14ac:dyDescent="0.15">
      <c r="A74" s="2"/>
      <c r="B74" s="2"/>
      <c r="C74" s="2"/>
      <c r="D74" s="2"/>
      <c r="E74" s="2"/>
      <c r="F74" s="2"/>
      <c r="G74" s="2"/>
      <c r="H74" s="2"/>
    </row>
  </sheetData>
  <sheetProtection sheet="1" formatCells="0" formatColumns="0" formatRows="0" insertRows="0" deleteRows="0" sort="0" autoFilter="0"/>
  <mergeCells count="25">
    <mergeCell ref="B70:Z70"/>
    <mergeCell ref="B71:Z71"/>
    <mergeCell ref="B72:Z72"/>
    <mergeCell ref="B16:G16"/>
    <mergeCell ref="C7:D7"/>
    <mergeCell ref="E7:F7"/>
    <mergeCell ref="B12:G12"/>
    <mergeCell ref="B69:Z69"/>
    <mergeCell ref="B15:G15"/>
    <mergeCell ref="E6:F6"/>
    <mergeCell ref="C11:D11"/>
    <mergeCell ref="E11:F11"/>
    <mergeCell ref="C8:D8"/>
    <mergeCell ref="B2:G2"/>
    <mergeCell ref="C6:D6"/>
    <mergeCell ref="B14:G14"/>
    <mergeCell ref="C5:D5"/>
    <mergeCell ref="E5:F5"/>
    <mergeCell ref="B13:G13"/>
    <mergeCell ref="E8:F8"/>
    <mergeCell ref="C10:D10"/>
    <mergeCell ref="E10:F10"/>
    <mergeCell ref="C9:D9"/>
    <mergeCell ref="E9:F9"/>
    <mergeCell ref="B3:G3"/>
  </mergeCells>
  <phoneticPr fontId="17"/>
  <conditionalFormatting sqref="G11">
    <cfRule type="expression" dxfId="0" priority="2">
      <formula>OR(LEFT($G$11,2)="あと",LEFT($G$11,1)="⚠")</formula>
    </cfRule>
  </conditionalFormatting>
  <printOptions horizontalCentered="1"/>
  <pageMargins left="0.22" right="0.22" top="0.25" bottom="0.35" header="0.12" footer="0.15"/>
  <pageSetup paperSize="9" fitToHeight="0" orientation="portrait" horizontalDpi="300" verticalDpi="300"/>
  <headerFooter>
    <oddFooter>&amp;L年次有給休暇管理表&amp;R印刷日 &amp;D ／ ページ &amp;P / &amp;N</oddFooter>
  </headerFooter>
  <rowBreaks count="1" manualBreakCount="1">
    <brk id="45" max="16383" man="1"/>
  </rowBreaks>
  <extLst>
    <ext xmlns:x14="http://schemas.microsoft.com/office/spreadsheetml/2009/9/main" uri="{CCE6A557-97BC-4b89-ADB6-D9C93CAAB3DF}">
      <x14:dataValidations xmlns:xm="http://schemas.microsoft.com/office/excel/2006/main" count="1">
        <x14:dataValidation type="list" allowBlank="1" showErrorMessage="1" errorTitle="選択してください" error="名簿にある社員を選んでください。" xr:uid="{00000000-0002-0000-0500-000000000000}">
          <x14:formula1>
            <xm:f>従業員名簿!$AD$5:$AD$24</xm:f>
          </x14:formula1>
          <x14:formula2>
            <xm:f>0</xm:f>
          </x14:formula2>
          <xm:sqref>C4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21"/>
  <sheetViews>
    <sheetView showGridLines="0" zoomScaleNormal="100" workbookViewId="0"/>
  </sheetViews>
  <sheetFormatPr defaultColWidth="7.6328125" defaultRowHeight="13.5" x14ac:dyDescent="0.15"/>
  <cols>
    <col min="1" max="1" width="2.6328125" style="1" customWidth="1"/>
    <col min="2" max="2" width="17.6328125" style="1" customWidth="1"/>
    <col min="3" max="9" width="9.7265625" style="1" customWidth="1"/>
    <col min="11" max="11" width="38.7265625" style="1" customWidth="1"/>
  </cols>
  <sheetData>
    <row r="1" spans="1:11" x14ac:dyDescent="0.15">
      <c r="A1" s="2"/>
      <c r="B1" s="2"/>
      <c r="C1" s="2"/>
      <c r="D1" s="2"/>
      <c r="E1" s="2"/>
      <c r="F1" s="2"/>
      <c r="G1" s="2"/>
      <c r="H1" s="2"/>
      <c r="I1" s="2"/>
      <c r="J1" s="2"/>
      <c r="K1" s="2"/>
    </row>
    <row r="2" spans="1:11" ht="18.600000000000001" customHeight="1" x14ac:dyDescent="0.2">
      <c r="A2" s="2"/>
      <c r="B2" s="19" t="s">
        <v>226</v>
      </c>
      <c r="C2" s="2"/>
      <c r="D2" s="2"/>
      <c r="E2" s="2"/>
      <c r="F2" s="2"/>
      <c r="G2" s="2"/>
      <c r="H2" s="2"/>
      <c r="I2" s="2"/>
      <c r="J2" s="2"/>
      <c r="K2" s="2"/>
    </row>
    <row r="3" spans="1:11" ht="15" customHeight="1" x14ac:dyDescent="0.15">
      <c r="A3" s="2"/>
      <c r="B3" s="26" t="s">
        <v>227</v>
      </c>
      <c r="C3" s="2"/>
      <c r="D3" s="2"/>
      <c r="E3" s="2"/>
      <c r="F3" s="2"/>
      <c r="G3" s="2"/>
      <c r="H3" s="2"/>
      <c r="I3" s="2"/>
      <c r="J3" s="2"/>
      <c r="K3" s="2"/>
    </row>
    <row r="4" spans="1:11" ht="20.100000000000001" customHeight="1" x14ac:dyDescent="0.15">
      <c r="A4" s="2"/>
      <c r="B4" s="70" t="s">
        <v>91</v>
      </c>
      <c r="C4" s="71"/>
      <c r="D4" s="71"/>
      <c r="E4" s="71"/>
      <c r="F4" s="71"/>
      <c r="G4" s="71"/>
      <c r="H4" s="71"/>
      <c r="I4" s="71"/>
      <c r="J4" s="2"/>
      <c r="K4" s="2"/>
    </row>
    <row r="5" spans="1:11" ht="31.5" customHeight="1" x14ac:dyDescent="0.15">
      <c r="A5" s="2"/>
      <c r="B5" s="27" t="s">
        <v>228</v>
      </c>
      <c r="C5" s="62">
        <v>0.5</v>
      </c>
      <c r="D5" s="62">
        <v>1.5</v>
      </c>
      <c r="E5" s="62">
        <v>2.5</v>
      </c>
      <c r="F5" s="62">
        <v>3.5</v>
      </c>
      <c r="G5" s="62">
        <v>4.5</v>
      </c>
      <c r="H5" s="62">
        <v>5.5</v>
      </c>
      <c r="I5" s="62">
        <v>6.5</v>
      </c>
      <c r="J5" s="2"/>
      <c r="K5" s="2"/>
    </row>
    <row r="6" spans="1:11" ht="15" customHeight="1" x14ac:dyDescent="0.15">
      <c r="A6" s="2"/>
      <c r="B6" s="35">
        <v>5</v>
      </c>
      <c r="C6" s="63">
        <v>10</v>
      </c>
      <c r="D6" s="63">
        <v>11</v>
      </c>
      <c r="E6" s="63">
        <v>12</v>
      </c>
      <c r="F6" s="63">
        <v>14</v>
      </c>
      <c r="G6" s="63">
        <v>16</v>
      </c>
      <c r="H6" s="63">
        <v>18</v>
      </c>
      <c r="I6" s="63">
        <v>20</v>
      </c>
      <c r="J6" s="2"/>
      <c r="K6" s="26" t="s">
        <v>229</v>
      </c>
    </row>
    <row r="7" spans="1:11" ht="15" customHeight="1" x14ac:dyDescent="0.15">
      <c r="A7" s="2"/>
      <c r="B7" s="35">
        <v>4</v>
      </c>
      <c r="C7" s="63">
        <v>7</v>
      </c>
      <c r="D7" s="63">
        <v>8</v>
      </c>
      <c r="E7" s="63">
        <v>9</v>
      </c>
      <c r="F7" s="63">
        <v>10</v>
      </c>
      <c r="G7" s="63">
        <v>12</v>
      </c>
      <c r="H7" s="63">
        <v>13</v>
      </c>
      <c r="I7" s="63">
        <v>15</v>
      </c>
      <c r="J7" s="2"/>
      <c r="K7" s="26" t="s">
        <v>230</v>
      </c>
    </row>
    <row r="8" spans="1:11" ht="15" customHeight="1" x14ac:dyDescent="0.15">
      <c r="A8" s="2"/>
      <c r="B8" s="35">
        <v>3</v>
      </c>
      <c r="C8" s="63">
        <v>5</v>
      </c>
      <c r="D8" s="63">
        <v>6</v>
      </c>
      <c r="E8" s="63">
        <v>6</v>
      </c>
      <c r="F8" s="63">
        <v>8</v>
      </c>
      <c r="G8" s="63">
        <v>9</v>
      </c>
      <c r="H8" s="63">
        <v>10</v>
      </c>
      <c r="I8" s="63">
        <v>11</v>
      </c>
      <c r="J8" s="2"/>
      <c r="K8" s="26" t="s">
        <v>231</v>
      </c>
    </row>
    <row r="9" spans="1:11" ht="15" customHeight="1" x14ac:dyDescent="0.15">
      <c r="A9" s="2"/>
      <c r="B9" s="35">
        <v>2</v>
      </c>
      <c r="C9" s="63">
        <v>3</v>
      </c>
      <c r="D9" s="63">
        <v>4</v>
      </c>
      <c r="E9" s="63">
        <v>4</v>
      </c>
      <c r="F9" s="63">
        <v>5</v>
      </c>
      <c r="G9" s="63">
        <v>6</v>
      </c>
      <c r="H9" s="63">
        <v>6</v>
      </c>
      <c r="I9" s="63">
        <v>7</v>
      </c>
      <c r="J9" s="2"/>
      <c r="K9" s="26" t="s">
        <v>232</v>
      </c>
    </row>
    <row r="10" spans="1:11" ht="15" customHeight="1" x14ac:dyDescent="0.15">
      <c r="A10" s="2"/>
      <c r="B10" s="35">
        <v>1</v>
      </c>
      <c r="C10" s="63">
        <v>1</v>
      </c>
      <c r="D10" s="63">
        <v>2</v>
      </c>
      <c r="E10" s="63">
        <v>2</v>
      </c>
      <c r="F10" s="63">
        <v>2</v>
      </c>
      <c r="G10" s="63">
        <v>3</v>
      </c>
      <c r="H10" s="63">
        <v>3</v>
      </c>
      <c r="I10" s="63">
        <v>3</v>
      </c>
      <c r="J10" s="2"/>
      <c r="K10" s="26" t="s">
        <v>233</v>
      </c>
    </row>
    <row r="11" spans="1:11" x14ac:dyDescent="0.15">
      <c r="A11" s="2"/>
      <c r="B11" s="2"/>
      <c r="C11" s="2"/>
      <c r="D11" s="2"/>
      <c r="E11" s="2"/>
      <c r="F11" s="2"/>
      <c r="G11" s="2"/>
      <c r="H11" s="2"/>
      <c r="I11" s="2"/>
      <c r="J11" s="2"/>
      <c r="K11" s="2"/>
    </row>
    <row r="12" spans="1:11" ht="15" customHeight="1" x14ac:dyDescent="0.15">
      <c r="A12" s="2"/>
      <c r="B12" s="26" t="s">
        <v>234</v>
      </c>
      <c r="C12" s="2"/>
      <c r="D12" s="2"/>
      <c r="E12" s="2"/>
      <c r="F12" s="2"/>
      <c r="G12" s="2"/>
      <c r="H12" s="2"/>
      <c r="I12" s="2"/>
      <c r="J12" s="2"/>
      <c r="K12" s="2"/>
    </row>
    <row r="13" spans="1:11" ht="15" customHeight="1" x14ac:dyDescent="0.15">
      <c r="A13" s="2"/>
      <c r="B13" s="26" t="s">
        <v>235</v>
      </c>
      <c r="C13" s="2"/>
      <c r="D13" s="2"/>
      <c r="E13" s="2"/>
      <c r="F13" s="2"/>
      <c r="G13" s="2"/>
      <c r="H13" s="2"/>
      <c r="I13" s="2"/>
      <c r="J13" s="2"/>
      <c r="K13" s="2"/>
    </row>
    <row r="14" spans="1:11" ht="15" customHeight="1" x14ac:dyDescent="0.15">
      <c r="A14" s="2"/>
      <c r="B14" s="26" t="s">
        <v>236</v>
      </c>
      <c r="C14" s="2"/>
      <c r="D14" s="2"/>
      <c r="E14" s="2"/>
      <c r="F14" s="2"/>
      <c r="G14" s="2"/>
      <c r="H14" s="2"/>
      <c r="I14" s="2"/>
      <c r="J14" s="2"/>
      <c r="K14" s="2"/>
    </row>
    <row r="15" spans="1:11" ht="15" customHeight="1" x14ac:dyDescent="0.15">
      <c r="A15" s="2"/>
      <c r="B15" s="26" t="s">
        <v>237</v>
      </c>
      <c r="C15" s="2"/>
      <c r="D15" s="2"/>
      <c r="E15" s="2"/>
      <c r="F15" s="2"/>
      <c r="G15" s="2"/>
      <c r="H15" s="2"/>
      <c r="I15" s="2"/>
      <c r="J15" s="2"/>
      <c r="K15" s="2"/>
    </row>
    <row r="16" spans="1:11" ht="15" customHeight="1" x14ac:dyDescent="0.15">
      <c r="A16" s="2"/>
      <c r="B16" s="26"/>
      <c r="C16" s="2"/>
      <c r="D16" s="2"/>
      <c r="E16" s="2"/>
      <c r="F16" s="2"/>
      <c r="G16" s="2"/>
      <c r="H16" s="2"/>
      <c r="I16" s="2"/>
      <c r="J16" s="2"/>
      <c r="K16" s="2"/>
    </row>
    <row r="17" spans="1:11" ht="15" customHeight="1" x14ac:dyDescent="0.15">
      <c r="A17" s="2"/>
      <c r="B17" s="26" t="s">
        <v>238</v>
      </c>
      <c r="C17" s="2"/>
      <c r="D17" s="2"/>
      <c r="E17" s="2"/>
      <c r="F17" s="2"/>
      <c r="G17" s="2"/>
      <c r="H17" s="2"/>
      <c r="I17" s="2"/>
      <c r="J17" s="2"/>
      <c r="K17" s="2"/>
    </row>
    <row r="18" spans="1:11" ht="15" customHeight="1" x14ac:dyDescent="0.15">
      <c r="A18" s="2"/>
      <c r="B18" s="26" t="s">
        <v>239</v>
      </c>
      <c r="C18" s="2"/>
      <c r="D18" s="2"/>
      <c r="E18" s="2"/>
      <c r="F18" s="2"/>
      <c r="G18" s="2"/>
      <c r="H18" s="2"/>
      <c r="I18" s="2"/>
      <c r="J18" s="2"/>
      <c r="K18" s="2"/>
    </row>
    <row r="19" spans="1:11" ht="15" customHeight="1" x14ac:dyDescent="0.15">
      <c r="A19" s="2"/>
      <c r="B19" s="26" t="s">
        <v>240</v>
      </c>
      <c r="C19" s="2"/>
      <c r="D19" s="2"/>
      <c r="E19" s="2"/>
      <c r="F19" s="2"/>
      <c r="G19" s="2"/>
      <c r="H19" s="2"/>
      <c r="I19" s="2"/>
      <c r="J19" s="2"/>
      <c r="K19" s="2"/>
    </row>
    <row r="20" spans="1:11" ht="15" customHeight="1" x14ac:dyDescent="0.15">
      <c r="A20" s="2"/>
      <c r="B20" s="26" t="s">
        <v>241</v>
      </c>
      <c r="C20" s="2"/>
      <c r="D20" s="2"/>
      <c r="E20" s="2"/>
      <c r="F20" s="2"/>
      <c r="G20" s="2"/>
      <c r="H20" s="2"/>
      <c r="I20" s="2"/>
      <c r="J20" s="2"/>
      <c r="K20" s="2"/>
    </row>
    <row r="21" spans="1:11" ht="15" customHeight="1" x14ac:dyDescent="0.15">
      <c r="A21" s="2"/>
      <c r="B21" s="26" t="s">
        <v>242</v>
      </c>
      <c r="C21" s="2"/>
      <c r="D21" s="2"/>
      <c r="E21" s="2"/>
      <c r="F21" s="2"/>
      <c r="G21" s="2"/>
      <c r="H21" s="2"/>
      <c r="I21" s="2"/>
      <c r="J21" s="2"/>
      <c r="K21" s="2"/>
    </row>
  </sheetData>
  <sheetProtection sheet="1" formatCells="0" formatColumns="0" formatRows="0" insertRows="0" deleteRows="0" sort="0" autoFilter="0"/>
  <mergeCells count="1">
    <mergeCell ref="B4:I4"/>
  </mergeCells>
  <phoneticPr fontId="17"/>
  <printOptions horizontalCentered="1"/>
  <pageMargins left="0.75" right="0.75" top="1" bottom="1"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はじめに</vt:lpstr>
      <vt:lpstr>設定</vt:lpstr>
      <vt:lpstr>従業員名簿</vt:lpstr>
      <vt:lpstr>取得状況一覧</vt:lpstr>
      <vt:lpstr>取得記録</vt:lpstr>
      <vt:lpstr>年休管理簿</vt:lpstr>
      <vt:lpstr>法令早見表</vt:lpstr>
      <vt:lpstr>取得記録!Print_Area</vt:lpstr>
      <vt:lpstr>取得状況一覧!Print_Area</vt:lpstr>
      <vt:lpstr>従業員名簿!Print_Area</vt:lpstr>
      <vt:lpstr>年休管理簿!Print_Area</vt:lpstr>
      <vt:lpstr>取得記録!Print_Titles</vt:lpstr>
      <vt:lpstr>取得状況一覧!Print_Titles</vt:lpstr>
      <vt:lpstr>従業員名簿!Print_Titles</vt:lpstr>
      <vt:lpstr>年休管理簿!Print_Titles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