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DocComArea00004/DocComDoclib1/労働局あて通知/2025(R7)年度/④安定部関係/20250930【事務連絡】教育訓練休暇給付金の創設に係る周知について/"/>
    </mc:Choice>
  </mc:AlternateContent>
  <xr:revisionPtr revIDLastSave="10" documentId="13_ncr:1_{437FC136-FC80-A84B-BDB9-EC6FAF20D03A}" xr6:coauthVersionLast="47" xr6:coauthVersionMax="47" xr10:uidLastSave="{F834E0C3-CBF2-467E-9BEA-EFFB8B04A39E}"/>
  <workbookProtection workbookAlgorithmName="SHA-512" workbookHashValue="ORMNyES2deHfg0Afc6IP9Wb1uYSh9VoSos1PAwujVZZd84364I5N/xrogGCxsS4bd43CZqk/iiEoYmDOuLn/Lg==" workbookSaltValue="65cZxdidRDfEV/KivUDAsw==" workbookSpinCount="100000" lockStructure="1"/>
  <bookViews>
    <workbookView xWindow="-120" yWindow="-120" windowWidth="29040" windowHeight="15720" xr2:uid="{9D5A1D39-917A-A64B-A0BC-D5AE5914B5DA}"/>
  </bookViews>
  <sheets>
    <sheet name="教育訓練休暇給付金シミュレーター" sheetId="3" r:id="rId1"/>
    <sheet name="計算（変更可能）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D21" i="2"/>
  <c r="L5" i="2"/>
  <c r="L10" i="2"/>
  <c r="L15" i="2"/>
  <c r="L21" i="2"/>
  <c r="H21" i="2"/>
  <c r="H15" i="2"/>
  <c r="H10" i="2"/>
  <c r="H5" i="2"/>
  <c r="D2" i="2"/>
  <c r="J5" i="2" s="1"/>
  <c r="K5" i="2" l="1"/>
  <c r="Y5" i="2" s="1"/>
  <c r="K22" i="2"/>
  <c r="Y22" i="2" s="1"/>
  <c r="Z22" i="2" s="1"/>
  <c r="K11" i="2"/>
  <c r="Y11" i="2" s="1"/>
  <c r="Z11" i="2" s="1"/>
  <c r="K16" i="2"/>
  <c r="Y16" i="2" s="1"/>
  <c r="Z16" i="2" s="1"/>
  <c r="K6" i="2"/>
  <c r="Y6" i="2" s="1"/>
  <c r="Z6" i="2" s="1"/>
  <c r="U23" i="2"/>
  <c r="U17" i="2"/>
  <c r="U12" i="2"/>
  <c r="U7" i="2"/>
  <c r="F25" i="2"/>
  <c r="F24" i="2"/>
  <c r="F23" i="2"/>
  <c r="W23" i="2" s="1"/>
  <c r="J21" i="2"/>
  <c r="K21" i="2" s="1"/>
  <c r="F20" i="2"/>
  <c r="F19" i="2"/>
  <c r="P18" i="2" s="1"/>
  <c r="F17" i="2"/>
  <c r="W17" i="2" s="1"/>
  <c r="B15" i="2"/>
  <c r="J15" i="2" s="1"/>
  <c r="K15" i="2" s="1"/>
  <c r="F14" i="2"/>
  <c r="F13" i="2"/>
  <c r="F12" i="2"/>
  <c r="W12" i="2" s="1"/>
  <c r="B10" i="2"/>
  <c r="J10" i="2" s="1"/>
  <c r="F9" i="2"/>
  <c r="F8" i="2"/>
  <c r="F7" i="2"/>
  <c r="W7" i="2" s="1"/>
  <c r="K10" i="2" l="1"/>
  <c r="Y10" i="2" s="1"/>
  <c r="Z10" i="2" s="1"/>
  <c r="K25" i="2"/>
  <c r="Y25" i="2" s="1"/>
  <c r="Z25" i="2" s="1"/>
  <c r="K7" i="2"/>
  <c r="Y7" i="2" s="1"/>
  <c r="Z7" i="2" s="1"/>
  <c r="K20" i="2"/>
  <c r="Y20" i="2" s="1"/>
  <c r="Z20" i="2" s="1"/>
  <c r="K14" i="2"/>
  <c r="Y14" i="2" s="1"/>
  <c r="Z14" i="2" s="1"/>
  <c r="S12" i="2"/>
  <c r="S17" i="2"/>
  <c r="K9" i="2"/>
  <c r="Y9" i="2" s="1"/>
  <c r="Z9" i="2" s="1"/>
  <c r="K8" i="2"/>
  <c r="Y8" i="2" s="1"/>
  <c r="Z8" i="2" s="1"/>
  <c r="K12" i="2"/>
  <c r="K17" i="2"/>
  <c r="K19" i="2"/>
  <c r="Y19" i="2" s="1"/>
  <c r="Z19" i="2" s="1"/>
  <c r="K23" i="2"/>
  <c r="Y23" i="2" s="1"/>
  <c r="Z23" i="2" s="1"/>
  <c r="K24" i="2"/>
  <c r="Y24" i="2" s="1"/>
  <c r="Z24" i="2" s="1"/>
  <c r="K13" i="2"/>
  <c r="Y13" i="2" s="1"/>
  <c r="Z13" i="2" s="1"/>
  <c r="Z5" i="2"/>
  <c r="S23" i="2"/>
  <c r="S7" i="2"/>
  <c r="Y15" i="2" l="1"/>
  <c r="Z15" i="2" s="1"/>
  <c r="Y21" i="2"/>
  <c r="Z21" i="2" s="1"/>
  <c r="Y17" i="2"/>
  <c r="Z17" i="2" s="1"/>
  <c r="Y12" i="2"/>
  <c r="Z12" i="2" s="1"/>
  <c r="Z27" i="2" l="1"/>
  <c r="V23" i="3" s="1"/>
  <c r="U30" i="3" s="1"/>
  <c r="U28" i="3" l="1"/>
  <c r="V25" i="3"/>
  <c r="U29" i="3"/>
</calcChain>
</file>

<file path=xl/sharedStrings.xml><?xml version="1.0" encoding="utf-8"?>
<sst xmlns="http://schemas.openxmlformats.org/spreadsheetml/2006/main" count="161" uniqueCount="85">
  <si>
    <t>教育訓練休暇給付金シミュレーター</t>
    <phoneticPr fontId="2"/>
  </si>
  <si>
    <t>●　教育訓練休暇給付金は、労働者が離職することなく、教育訓練に専念するため、自発的に休暇を取得して仕事から離れる場合、
　　訓練・休暇期間中の生活費を保障するため、失業給付(基本手当)に相当する給付として、賃金の一定割合を支給する制度です。　
●　給付日額は、原則休暇開始日前６か月の賃金日額に応じて算定されます。
●　所定給付日数は、雇用保険に加入していた期間に応じて異なります。
　　10年未満の場合は90日、10年以上20年未満の場合は120日、20年以上の場合は150日です。
●　本シミュレーターは「年齢」と「額面月収」を入力することで支給額を簡単に試算できるツールです。
　※支給額を簡易に試算することを目的としており、実際の支給額とは一致しない場合があります。
　※支給額や支給条件等の詳細は、厚生労働省ホームページをご確認ください。
　※教育訓練休暇給付金賃金日額は、令和7年8月1日時点の基準で算定します。</t>
    <phoneticPr fontId="2"/>
  </si>
  <si>
    <t>年齢</t>
    <rPh sb="0" eb="2">
      <t xml:space="preserve">ネンレイ </t>
    </rPh>
    <phoneticPr fontId="2"/>
  </si>
  <si>
    <t>61歳</t>
    <rPh sb="2" eb="3">
      <t xml:space="preserve">サイ </t>
    </rPh>
    <phoneticPr fontId="2"/>
  </si>
  <si>
    <t>額面月収</t>
    <rPh sb="0" eb="2">
      <t xml:space="preserve">ガクメン </t>
    </rPh>
    <rPh sb="2" eb="4">
      <t xml:space="preserve">ゲッシュウ </t>
    </rPh>
    <phoneticPr fontId="2"/>
  </si>
  <si>
    <t>教育訓練休暇給付金
賃金日額（1日分）</t>
    <phoneticPr fontId="2"/>
  </si>
  <si>
    <r>
      <t xml:space="preserve">（30日分）
</t>
    </r>
    <r>
      <rPr>
        <b/>
        <sz val="10"/>
        <color theme="0"/>
        <rFont val="Meiryo UI"/>
        <family val="2"/>
        <charset val="128"/>
      </rPr>
      <t>※休暇開始日から起算して30日を経過するごとに
ハローワークで認定し、審査・支給決定します。</t>
    </r>
    <phoneticPr fontId="2"/>
  </si>
  <si>
    <t>所定給付日数</t>
    <rPh sb="0" eb="2">
      <t xml:space="preserve">ショテイ </t>
    </rPh>
    <rPh sb="2" eb="4">
      <t xml:space="preserve">キュウフ </t>
    </rPh>
    <rPh sb="4" eb="6">
      <t xml:space="preserve">ニッスウ </t>
    </rPh>
    <phoneticPr fontId="2"/>
  </si>
  <si>
    <t>総額</t>
    <rPh sb="0" eb="2">
      <t xml:space="preserve">ソウガク </t>
    </rPh>
    <phoneticPr fontId="2"/>
  </si>
  <si>
    <t>10年未満</t>
    <rPh sb="3" eb="5">
      <t xml:space="preserve">ミマｎ </t>
    </rPh>
    <phoneticPr fontId="2"/>
  </si>
  <si>
    <t>10年以上
20年未満</t>
    <rPh sb="3" eb="5">
      <t xml:space="preserve">イジョウ </t>
    </rPh>
    <rPh sb="8" eb="10">
      <t xml:space="preserve">ミマン </t>
    </rPh>
    <phoneticPr fontId="2"/>
  </si>
  <si>
    <t>20年以上</t>
    <rPh sb="3" eb="5">
      <t xml:space="preserve">イジョウ </t>
    </rPh>
    <phoneticPr fontId="2"/>
  </si>
  <si>
    <t>賃金日額（下限無）</t>
    <rPh sb="0" eb="2">
      <t xml:space="preserve">チンギン </t>
    </rPh>
    <rPh sb="2" eb="4">
      <t xml:space="preserve">ニチガク </t>
    </rPh>
    <rPh sb="5" eb="7">
      <t xml:space="preserve">カゲン </t>
    </rPh>
    <rPh sb="7" eb="8">
      <t xml:space="preserve">ナシ </t>
    </rPh>
    <phoneticPr fontId="2"/>
  </si>
  <si>
    <t>設定値変更可能</t>
    <rPh sb="0" eb="3">
      <t xml:space="preserve">セッテイチ </t>
    </rPh>
    <rPh sb="3" eb="5">
      <t xml:space="preserve">ヘンコウ </t>
    </rPh>
    <rPh sb="5" eb="7">
      <t xml:space="preserve">カノウ </t>
    </rPh>
    <phoneticPr fontId="2"/>
  </si>
  <si>
    <t>※額面月収×6ヶ月÷180日＝賃金日額（小数点切り捨て。但し額面月収が30円未満の場合は、小数点切り上げ）</t>
    <rPh sb="1" eb="3">
      <t xml:space="preserve">ガクメｎ </t>
    </rPh>
    <rPh sb="3" eb="5">
      <t xml:space="preserve">ゲッシュウ </t>
    </rPh>
    <rPh sb="15" eb="17">
      <t xml:space="preserve">チンギン </t>
    </rPh>
    <rPh sb="17" eb="19">
      <t xml:space="preserve">ニチガク </t>
    </rPh>
    <rPh sb="23" eb="24">
      <t xml:space="preserve">キリステ </t>
    </rPh>
    <rPh sb="28" eb="29">
      <t xml:space="preserve">タダシ </t>
    </rPh>
    <rPh sb="30" eb="32">
      <t xml:space="preserve">ガクメンガッシュウ </t>
    </rPh>
    <rPh sb="32" eb="34">
      <t xml:space="preserve">ゲッシュウ </t>
    </rPh>
    <rPh sb="38" eb="40">
      <t xml:space="preserve">ミマｎ </t>
    </rPh>
    <rPh sb="45" eb="48">
      <t xml:space="preserve">ショウスウテｎ </t>
    </rPh>
    <rPh sb="48" eb="49">
      <t xml:space="preserve">キリアゲ </t>
    </rPh>
    <phoneticPr fontId="2"/>
  </si>
  <si>
    <t>賃金日額</t>
    <rPh sb="0" eb="2">
      <t xml:space="preserve">チンギン </t>
    </rPh>
    <rPh sb="2" eb="4">
      <t xml:space="preserve">ニチガク </t>
    </rPh>
    <phoneticPr fontId="2"/>
  </si>
  <si>
    <t>年齢判定</t>
    <rPh sb="0" eb="2">
      <t xml:space="preserve">ネンレイ </t>
    </rPh>
    <rPh sb="2" eb="4">
      <t xml:space="preserve">ハンテイ </t>
    </rPh>
    <phoneticPr fontId="2"/>
  </si>
  <si>
    <t>賃金日額(w)</t>
    <rPh sb="0" eb="2">
      <t xml:space="preserve">チンギン </t>
    </rPh>
    <rPh sb="2" eb="4">
      <t xml:space="preserve">ニチガク </t>
    </rPh>
    <phoneticPr fontId="2"/>
  </si>
  <si>
    <t>計算式</t>
    <rPh sb="0" eb="3">
      <t xml:space="preserve">ケイサンシキ </t>
    </rPh>
    <phoneticPr fontId="2"/>
  </si>
  <si>
    <t>計算結果</t>
    <rPh sb="0" eb="4">
      <t xml:space="preserve">ケイサンケッカ </t>
    </rPh>
    <phoneticPr fontId="2"/>
  </si>
  <si>
    <t>端数処理後</t>
    <rPh sb="0" eb="2">
      <t xml:space="preserve">ハスウ </t>
    </rPh>
    <rPh sb="2" eb="5">
      <t xml:space="preserve">ショリゴ </t>
    </rPh>
    <phoneticPr fontId="2"/>
  </si>
  <si>
    <t>歳以上</t>
    <rPh sb="0" eb="3">
      <t xml:space="preserve">サイイジョウ </t>
    </rPh>
    <phoneticPr fontId="2"/>
  </si>
  <si>
    <t>歳未満</t>
    <rPh sb="0" eb="1">
      <t xml:space="preserve">サイイジョウ </t>
    </rPh>
    <rPh sb="1" eb="3">
      <t xml:space="preserve">ミマン </t>
    </rPh>
    <phoneticPr fontId="2"/>
  </si>
  <si>
    <t>円以上</t>
    <rPh sb="0" eb="3">
      <t xml:space="preserve">エンイジョウ </t>
    </rPh>
    <phoneticPr fontId="2"/>
  </si>
  <si>
    <t>円未満</t>
    <rPh sb="0" eb="1">
      <t xml:space="preserve">エン </t>
    </rPh>
    <rPh sb="1" eb="3">
      <t xml:space="preserve">ミマン </t>
    </rPh>
    <phoneticPr fontId="2"/>
  </si>
  <si>
    <t>w</t>
    <phoneticPr fontId="2"/>
  </si>
  <si>
    <t>円以下</t>
    <rPh sb="0" eb="1">
      <t xml:space="preserve">エン </t>
    </rPh>
    <rPh sb="1" eb="3">
      <t xml:space="preserve">イカ </t>
    </rPh>
    <phoneticPr fontId="2"/>
  </si>
  <si>
    <t>-</t>
    <phoneticPr fontId="2"/>
  </si>
  <si>
    <t>{(</t>
    <phoneticPr fontId="2"/>
  </si>
  <si>
    <t>)/(</t>
    <phoneticPr fontId="2"/>
  </si>
  <si>
    <t>)}w</t>
    <phoneticPr fontId="2"/>
  </si>
  <si>
    <t>円超</t>
    <rPh sb="0" eb="1">
      <t xml:space="preserve">エン </t>
    </rPh>
    <rPh sb="1" eb="2">
      <t xml:space="preserve">チョウ </t>
    </rPh>
    <phoneticPr fontId="2"/>
  </si>
  <si>
    <t>+</t>
    <phoneticPr fontId="2"/>
  </si>
  <si>
    <t>(</t>
    <phoneticPr fontId="2"/>
  </si>
  <si>
    <t>×</t>
    <phoneticPr fontId="2"/>
  </si>
  <si>
    <t>)</t>
    <phoneticPr fontId="2"/>
  </si>
  <si>
    <t>歳未満</t>
    <rPh sb="0" eb="1">
      <t xml:space="preserve">サイ </t>
    </rPh>
    <rPh sb="1" eb="3">
      <t xml:space="preserve">サイミマｎ </t>
    </rPh>
    <phoneticPr fontId="2"/>
  </si>
  <si>
    <t>年齢リスト</t>
    <rPh sb="0" eb="2">
      <t xml:space="preserve">ネンレイ </t>
    </rPh>
    <phoneticPr fontId="2"/>
  </si>
  <si>
    <t>教育訓練休暇給付金賃金日額（1日分）</t>
    <rPh sb="0" eb="2">
      <t xml:space="preserve">キョウイク </t>
    </rPh>
    <rPh sb="2" eb="4">
      <t xml:space="preserve">クンレン </t>
    </rPh>
    <phoneticPr fontId="2"/>
  </si>
  <si>
    <t>18歳</t>
    <rPh sb="2" eb="3">
      <t xml:space="preserve">サイ </t>
    </rPh>
    <phoneticPr fontId="2"/>
  </si>
  <si>
    <t>19歳</t>
    <rPh sb="2" eb="3">
      <t xml:space="preserve">サイ </t>
    </rPh>
    <phoneticPr fontId="2"/>
  </si>
  <si>
    <t>20歳</t>
    <rPh sb="2" eb="3">
      <t xml:space="preserve">サイ </t>
    </rPh>
    <phoneticPr fontId="2"/>
  </si>
  <si>
    <t>21歳</t>
    <rPh sb="2" eb="3">
      <t xml:space="preserve">サイ </t>
    </rPh>
    <phoneticPr fontId="2"/>
  </si>
  <si>
    <t>22歳</t>
    <rPh sb="2" eb="3">
      <t xml:space="preserve">サイ </t>
    </rPh>
    <phoneticPr fontId="2"/>
  </si>
  <si>
    <t>23歳</t>
    <rPh sb="2" eb="3">
      <t xml:space="preserve">サイ </t>
    </rPh>
    <phoneticPr fontId="2"/>
  </si>
  <si>
    <t>24歳</t>
    <rPh sb="2" eb="3">
      <t xml:space="preserve">サイ </t>
    </rPh>
    <phoneticPr fontId="2"/>
  </si>
  <si>
    <t>25歳</t>
    <rPh sb="2" eb="3">
      <t xml:space="preserve">サイ </t>
    </rPh>
    <phoneticPr fontId="2"/>
  </si>
  <si>
    <t>26歳</t>
    <rPh sb="2" eb="3">
      <t xml:space="preserve">サイ </t>
    </rPh>
    <phoneticPr fontId="2"/>
  </si>
  <si>
    <t>27歳</t>
    <rPh sb="2" eb="3">
      <t xml:space="preserve">サイ </t>
    </rPh>
    <phoneticPr fontId="2"/>
  </si>
  <si>
    <t>28歳</t>
    <rPh sb="2" eb="3">
      <t xml:space="preserve">サイ </t>
    </rPh>
    <phoneticPr fontId="2"/>
  </si>
  <si>
    <t>29歳</t>
    <rPh sb="2" eb="3">
      <t xml:space="preserve">サイ </t>
    </rPh>
    <phoneticPr fontId="2"/>
  </si>
  <si>
    <t>30歳</t>
    <rPh sb="2" eb="3">
      <t xml:space="preserve">サイ </t>
    </rPh>
    <phoneticPr fontId="2"/>
  </si>
  <si>
    <t>31歳</t>
    <rPh sb="2" eb="3">
      <t xml:space="preserve">サイ </t>
    </rPh>
    <phoneticPr fontId="2"/>
  </si>
  <si>
    <t>32歳</t>
    <rPh sb="2" eb="3">
      <t xml:space="preserve">サイ </t>
    </rPh>
    <phoneticPr fontId="2"/>
  </si>
  <si>
    <t>33歳</t>
    <rPh sb="2" eb="3">
      <t xml:space="preserve">サイ </t>
    </rPh>
    <phoneticPr fontId="2"/>
  </si>
  <si>
    <t>34歳</t>
    <rPh sb="2" eb="3">
      <t xml:space="preserve">サイ </t>
    </rPh>
    <phoneticPr fontId="2"/>
  </si>
  <si>
    <t>35歳</t>
    <rPh sb="2" eb="3">
      <t xml:space="preserve">サイ </t>
    </rPh>
    <phoneticPr fontId="2"/>
  </si>
  <si>
    <t>36歳</t>
    <rPh sb="2" eb="3">
      <t xml:space="preserve">サイ </t>
    </rPh>
    <phoneticPr fontId="2"/>
  </si>
  <si>
    <t>37歳</t>
    <rPh sb="2" eb="3">
      <t xml:space="preserve">サイ </t>
    </rPh>
    <phoneticPr fontId="2"/>
  </si>
  <si>
    <t>38歳</t>
    <rPh sb="2" eb="3">
      <t xml:space="preserve">サイ </t>
    </rPh>
    <phoneticPr fontId="2"/>
  </si>
  <si>
    <t>39歳</t>
    <rPh sb="2" eb="3">
      <t xml:space="preserve">サイ </t>
    </rPh>
    <phoneticPr fontId="2"/>
  </si>
  <si>
    <t>40歳</t>
    <rPh sb="2" eb="3">
      <t xml:space="preserve">サイ </t>
    </rPh>
    <phoneticPr fontId="2"/>
  </si>
  <si>
    <t>41歳</t>
    <rPh sb="2" eb="3">
      <t xml:space="preserve">サイ </t>
    </rPh>
    <phoneticPr fontId="2"/>
  </si>
  <si>
    <t>42歳</t>
    <rPh sb="2" eb="3">
      <t xml:space="preserve">サイ </t>
    </rPh>
    <phoneticPr fontId="2"/>
  </si>
  <si>
    <t>43歳</t>
    <rPh sb="2" eb="3">
      <t xml:space="preserve">サイ </t>
    </rPh>
    <phoneticPr fontId="2"/>
  </si>
  <si>
    <t>44歳</t>
    <rPh sb="2" eb="3">
      <t xml:space="preserve">サイ </t>
    </rPh>
    <phoneticPr fontId="2"/>
  </si>
  <si>
    <t>45歳</t>
    <rPh sb="2" eb="3">
      <t xml:space="preserve">サイ </t>
    </rPh>
    <phoneticPr fontId="2"/>
  </si>
  <si>
    <t>46歳</t>
    <rPh sb="2" eb="3">
      <t xml:space="preserve">サイ </t>
    </rPh>
    <phoneticPr fontId="2"/>
  </si>
  <si>
    <t>47歳</t>
    <rPh sb="2" eb="3">
      <t xml:space="preserve">サイ </t>
    </rPh>
    <phoneticPr fontId="2"/>
  </si>
  <si>
    <t>48歳</t>
    <rPh sb="2" eb="3">
      <t xml:space="preserve">サイ </t>
    </rPh>
    <phoneticPr fontId="2"/>
  </si>
  <si>
    <t>49歳</t>
    <rPh sb="2" eb="3">
      <t xml:space="preserve">サイ </t>
    </rPh>
    <phoneticPr fontId="2"/>
  </si>
  <si>
    <t>50歳</t>
    <rPh sb="2" eb="3">
      <t xml:space="preserve">サイ </t>
    </rPh>
    <phoneticPr fontId="2"/>
  </si>
  <si>
    <t>51歳</t>
    <rPh sb="2" eb="3">
      <t xml:space="preserve">サイ </t>
    </rPh>
    <phoneticPr fontId="2"/>
  </si>
  <si>
    <t>52歳</t>
    <rPh sb="2" eb="3">
      <t xml:space="preserve">サイ </t>
    </rPh>
    <phoneticPr fontId="2"/>
  </si>
  <si>
    <t>53歳</t>
    <rPh sb="2" eb="3">
      <t xml:space="preserve">サイ </t>
    </rPh>
    <phoneticPr fontId="2"/>
  </si>
  <si>
    <t>54歳</t>
    <rPh sb="2" eb="3">
      <t xml:space="preserve">サイ </t>
    </rPh>
    <phoneticPr fontId="2"/>
  </si>
  <si>
    <t>55歳</t>
    <rPh sb="2" eb="3">
      <t xml:space="preserve">サイ </t>
    </rPh>
    <phoneticPr fontId="2"/>
  </si>
  <si>
    <t>56歳</t>
    <rPh sb="2" eb="3">
      <t xml:space="preserve">サイ </t>
    </rPh>
    <phoneticPr fontId="2"/>
  </si>
  <si>
    <t>57歳</t>
    <rPh sb="2" eb="3">
      <t xml:space="preserve">サイ </t>
    </rPh>
    <phoneticPr fontId="2"/>
  </si>
  <si>
    <t>58歳</t>
    <rPh sb="2" eb="3">
      <t xml:space="preserve">サイ </t>
    </rPh>
    <phoneticPr fontId="2"/>
  </si>
  <si>
    <t>59歳</t>
    <rPh sb="2" eb="3">
      <t xml:space="preserve">サイ </t>
    </rPh>
    <phoneticPr fontId="2"/>
  </si>
  <si>
    <t>60歳</t>
    <rPh sb="2" eb="3">
      <t xml:space="preserve">サイ </t>
    </rPh>
    <phoneticPr fontId="2"/>
  </si>
  <si>
    <t>62歳</t>
    <rPh sb="2" eb="3">
      <t xml:space="preserve">サイ </t>
    </rPh>
    <phoneticPr fontId="2"/>
  </si>
  <si>
    <t>63歳</t>
    <rPh sb="2" eb="3">
      <t xml:space="preserve">サイ </t>
    </rPh>
    <phoneticPr fontId="2"/>
  </si>
  <si>
    <t>64歳</t>
    <rPh sb="2" eb="3">
      <t xml:space="preserve">サイ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</si>
</sst>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歳&quot;"/>
    <numFmt numFmtId="177" formatCode="#,##0&quot;円&quot;"/>
    <numFmt numFmtId="178" formatCode="0&quot;日&quot;"/>
  </numFmts>
  <fonts count="12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2"/>
      <charset val="128"/>
    </font>
    <font>
      <b/>
      <sz val="12"/>
      <color theme="1"/>
      <name val="Meiryo UI"/>
      <family val="2"/>
      <charset val="128"/>
    </font>
    <font>
      <sz val="12"/>
      <color theme="0"/>
      <name val="Meiryo UI"/>
      <family val="2"/>
      <charset val="128"/>
    </font>
    <font>
      <b/>
      <sz val="16"/>
      <color rgb="FF002060"/>
      <name val="Meiryo UI"/>
      <family val="2"/>
      <charset val="128"/>
    </font>
    <font>
      <b/>
      <sz val="20"/>
      <color rgb="FF002060"/>
      <name val="Meiryo UI"/>
      <family val="2"/>
      <charset val="128"/>
    </font>
    <font>
      <b/>
      <sz val="12"/>
      <color theme="0"/>
      <name val="Meiryo UI"/>
      <family val="2"/>
      <charset val="128"/>
    </font>
    <font>
      <b/>
      <sz val="16"/>
      <color theme="1"/>
      <name val="Meiryo UI"/>
      <family val="2"/>
      <charset val="128"/>
    </font>
    <font>
      <b/>
      <sz val="10"/>
      <color theme="0"/>
      <name val="Meiryo UI"/>
      <family val="2"/>
      <charset val="128"/>
    </font>
    <font>
      <sz val="12"/>
      <color theme="0" tint="-0.249977111117893"/>
      <name val="Meiryo UI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AE7E7"/>
        <bgColor indexed="64"/>
      </patternFill>
    </fill>
    <fill>
      <patternFill patternType="solid">
        <fgColor rgb="FFE5E2ED"/>
        <bgColor indexed="64"/>
      </patternFill>
    </fill>
    <fill>
      <patternFill patternType="solid">
        <fgColor rgb="FFFFFDC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92D050"/>
      </left>
      <right/>
      <top style="thick">
        <color rgb="FF92D050"/>
      </top>
      <bottom style="thick">
        <color rgb="FF92D050"/>
      </bottom>
      <diagonal/>
    </border>
    <border>
      <left/>
      <right/>
      <top style="thick">
        <color rgb="FF92D050"/>
      </top>
      <bottom style="thick">
        <color rgb="FF92D050"/>
      </bottom>
      <diagonal/>
    </border>
    <border>
      <left/>
      <right style="thick">
        <color rgb="FF92D050"/>
      </right>
      <top style="thick">
        <color rgb="FF92D050"/>
      </top>
      <bottom style="thick">
        <color rgb="FF92D05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38" fontId="3" fillId="2" borderId="0" xfId="1" applyFont="1" applyFill="1">
      <alignment vertical="center"/>
    </xf>
    <xf numFmtId="0" fontId="3" fillId="2" borderId="0" xfId="1" applyNumberFormat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right" vertical="center"/>
    </xf>
    <xf numFmtId="0" fontId="3" fillId="2" borderId="14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38" fontId="3" fillId="2" borderId="14" xfId="1" applyFont="1" applyFill="1" applyBorder="1" applyAlignment="1">
      <alignment horizontal="center" vertical="center"/>
    </xf>
    <xf numFmtId="0" fontId="3" fillId="2" borderId="16" xfId="1" applyNumberFormat="1" applyFont="1" applyFill="1" applyBorder="1" applyAlignment="1">
      <alignment horizontal="center" vertical="center"/>
    </xf>
    <xf numFmtId="38" fontId="3" fillId="2" borderId="16" xfId="1" applyFont="1" applyFill="1" applyBorder="1" applyAlignment="1">
      <alignment horizontal="center" vertical="center"/>
    </xf>
    <xf numFmtId="0" fontId="3" fillId="2" borderId="17" xfId="1" applyNumberFormat="1" applyFont="1" applyFill="1" applyBorder="1" applyAlignment="1">
      <alignment horizontal="center" vertical="center"/>
    </xf>
    <xf numFmtId="0" fontId="3" fillId="2" borderId="19" xfId="1" applyNumberFormat="1" applyFont="1" applyFill="1" applyBorder="1" applyAlignment="1">
      <alignment horizontal="center" vertical="center"/>
    </xf>
    <xf numFmtId="38" fontId="3" fillId="2" borderId="19" xfId="1" applyFont="1" applyFill="1" applyBorder="1" applyAlignment="1">
      <alignment horizontal="center" vertical="center"/>
    </xf>
    <xf numFmtId="0" fontId="3" fillId="2" borderId="20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horizontal="center" vertical="center"/>
    </xf>
    <xf numFmtId="38" fontId="3" fillId="3" borderId="11" xfId="1" applyFont="1" applyFill="1" applyBorder="1" applyAlignment="1">
      <alignment horizontal="center" vertical="center"/>
    </xf>
    <xf numFmtId="38" fontId="3" fillId="2" borderId="11" xfId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38" fontId="3" fillId="2" borderId="1" xfId="0" applyNumberFormat="1" applyFont="1" applyFill="1" applyBorder="1" applyAlignment="1">
      <alignment horizontal="right" vertical="center"/>
    </xf>
    <xf numFmtId="38" fontId="3" fillId="2" borderId="1" xfId="1" applyFont="1" applyFill="1" applyBorder="1" applyAlignment="1">
      <alignment vertical="center"/>
    </xf>
    <xf numFmtId="0" fontId="4" fillId="2" borderId="0" xfId="0" applyFont="1" applyFill="1">
      <alignment vertical="center"/>
    </xf>
    <xf numFmtId="0" fontId="3" fillId="2" borderId="22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3" fillId="2" borderId="24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3" fillId="2" borderId="26" xfId="0" applyFont="1" applyFill="1" applyBorder="1">
      <alignment vertical="center"/>
    </xf>
    <xf numFmtId="0" fontId="3" fillId="2" borderId="27" xfId="0" applyFont="1" applyFill="1" applyBorder="1">
      <alignment vertical="center"/>
    </xf>
    <xf numFmtId="0" fontId="3" fillId="2" borderId="28" xfId="0" applyFont="1" applyFill="1" applyBorder="1">
      <alignment vertical="center"/>
    </xf>
    <xf numFmtId="0" fontId="0" fillId="2" borderId="21" xfId="0" applyFill="1" applyBorder="1">
      <alignment vertical="center"/>
    </xf>
    <xf numFmtId="0" fontId="3" fillId="2" borderId="29" xfId="0" applyFont="1" applyFill="1" applyBorder="1">
      <alignment vertical="center"/>
    </xf>
    <xf numFmtId="38" fontId="3" fillId="4" borderId="1" xfId="1" applyFont="1" applyFill="1" applyBorder="1" applyAlignment="1" applyProtection="1">
      <alignment horizontal="right" vertical="center"/>
      <protection locked="0"/>
    </xf>
    <xf numFmtId="0" fontId="3" fillId="4" borderId="11" xfId="1" applyNumberFormat="1" applyFont="1" applyFill="1" applyBorder="1" applyAlignment="1" applyProtection="1">
      <alignment horizontal="center" vertical="center"/>
      <protection locked="0"/>
    </xf>
    <xf numFmtId="38" fontId="3" fillId="4" borderId="11" xfId="1" applyFont="1" applyFill="1" applyBorder="1" applyAlignment="1" applyProtection="1">
      <alignment horizontal="center" vertical="center"/>
      <protection locked="0"/>
    </xf>
    <xf numFmtId="0" fontId="3" fillId="4" borderId="15" xfId="1" applyNumberFormat="1" applyFont="1" applyFill="1" applyBorder="1" applyAlignment="1" applyProtection="1">
      <alignment horizontal="center" vertical="center"/>
      <protection locked="0"/>
    </xf>
    <xf numFmtId="0" fontId="3" fillId="4" borderId="18" xfId="1" applyNumberFormat="1" applyFont="1" applyFill="1" applyBorder="1" applyAlignment="1" applyProtection="1">
      <alignment horizontal="center" vertical="center"/>
      <protection locked="0"/>
    </xf>
    <xf numFmtId="0" fontId="3" fillId="4" borderId="14" xfId="1" applyNumberFormat="1" applyFont="1" applyFill="1" applyBorder="1" applyAlignment="1" applyProtection="1">
      <alignment horizontal="center" vertical="center"/>
      <protection locked="0"/>
    </xf>
    <xf numFmtId="0" fontId="3" fillId="4" borderId="19" xfId="1" applyNumberFormat="1" applyFont="1" applyFill="1" applyBorder="1" applyAlignment="1" applyProtection="1">
      <alignment horizontal="center" vertical="center"/>
      <protection locked="0"/>
    </xf>
    <xf numFmtId="0" fontId="3" fillId="4" borderId="16" xfId="1" applyNumberFormat="1" applyFont="1" applyFill="1" applyBorder="1" applyAlignment="1" applyProtection="1">
      <alignment horizontal="center" vertical="center"/>
      <protection locked="0"/>
    </xf>
    <xf numFmtId="0" fontId="0" fillId="2" borderId="24" xfId="0" applyFill="1" applyBorder="1">
      <alignment vertical="center"/>
    </xf>
    <xf numFmtId="176" fontId="9" fillId="2" borderId="0" xfId="0" applyNumberFormat="1" applyFont="1" applyFill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38" fontId="3" fillId="0" borderId="1" xfId="1" applyFont="1" applyFill="1" applyBorder="1" applyAlignment="1" applyProtection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11" xfId="1" applyFont="1" applyFill="1" applyBorder="1" applyAlignment="1" applyProtection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6" borderId="3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178" fontId="9" fillId="8" borderId="30" xfId="0" applyNumberFormat="1" applyFont="1" applyFill="1" applyBorder="1" applyAlignment="1">
      <alignment horizontal="center" vertical="center"/>
    </xf>
    <xf numFmtId="178" fontId="9" fillId="8" borderId="31" xfId="0" applyNumberFormat="1" applyFont="1" applyFill="1" applyBorder="1" applyAlignment="1">
      <alignment horizontal="center" vertical="center"/>
    </xf>
    <xf numFmtId="178" fontId="9" fillId="8" borderId="32" xfId="0" applyNumberFormat="1" applyFont="1" applyFill="1" applyBorder="1" applyAlignment="1">
      <alignment horizontal="center" vertical="center"/>
    </xf>
    <xf numFmtId="177" fontId="6" fillId="8" borderId="30" xfId="0" applyNumberFormat="1" applyFont="1" applyFill="1" applyBorder="1" applyAlignment="1">
      <alignment horizontal="center" vertical="center"/>
    </xf>
    <xf numFmtId="177" fontId="6" fillId="8" borderId="31" xfId="0" applyNumberFormat="1" applyFont="1" applyFill="1" applyBorder="1" applyAlignment="1">
      <alignment horizontal="center" vertical="center"/>
    </xf>
    <xf numFmtId="177" fontId="6" fillId="8" borderId="3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177" fontId="9" fillId="9" borderId="33" xfId="0" applyNumberFormat="1" applyFont="1" applyFill="1" applyBorder="1" applyAlignment="1" applyProtection="1">
      <alignment horizontal="center" vertical="center"/>
      <protection locked="0"/>
    </xf>
    <xf numFmtId="177" fontId="9" fillId="9" borderId="34" xfId="0" applyNumberFormat="1" applyFont="1" applyFill="1" applyBorder="1" applyAlignment="1" applyProtection="1">
      <alignment horizontal="center" vertical="center"/>
      <protection locked="0"/>
    </xf>
    <xf numFmtId="177" fontId="9" fillId="9" borderId="35" xfId="0" applyNumberFormat="1" applyFont="1" applyFill="1" applyBorder="1" applyAlignment="1" applyProtection="1">
      <alignment horizontal="center" vertical="center"/>
      <protection locked="0"/>
    </xf>
    <xf numFmtId="0" fontId="4" fillId="7" borderId="29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176" fontId="9" fillId="9" borderId="33" xfId="0" applyNumberFormat="1" applyFont="1" applyFill="1" applyBorder="1" applyAlignment="1" applyProtection="1">
      <alignment horizontal="center" vertical="center"/>
      <protection locked="0"/>
    </xf>
    <xf numFmtId="176" fontId="9" fillId="9" borderId="34" xfId="0" applyNumberFormat="1" applyFont="1" applyFill="1" applyBorder="1" applyAlignment="1" applyProtection="1">
      <alignment horizontal="center" vertical="center"/>
      <protection locked="0"/>
    </xf>
    <xf numFmtId="176" fontId="9" fillId="9" borderId="35" xfId="0" applyNumberFormat="1" applyFont="1" applyFill="1" applyBorder="1" applyAlignment="1" applyProtection="1">
      <alignment horizontal="center" vertical="center"/>
      <protection locked="0"/>
    </xf>
    <xf numFmtId="38" fontId="3" fillId="4" borderId="1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right" vertical="center"/>
    </xf>
    <xf numFmtId="38" fontId="3" fillId="2" borderId="4" xfId="1" applyFont="1" applyFill="1" applyBorder="1" applyAlignment="1">
      <alignment horizontal="right" vertical="center"/>
    </xf>
    <xf numFmtId="38" fontId="3" fillId="2" borderId="5" xfId="1" applyFont="1" applyFill="1" applyBorder="1" applyAlignment="1">
      <alignment horizontal="right" vertical="center"/>
    </xf>
    <xf numFmtId="38" fontId="3" fillId="2" borderId="9" xfId="1" applyFont="1" applyFill="1" applyBorder="1" applyAlignment="1">
      <alignment horizontal="right" vertical="center"/>
    </xf>
    <xf numFmtId="38" fontId="3" fillId="2" borderId="1" xfId="0" applyNumberFormat="1" applyFont="1" applyFill="1" applyBorder="1" applyAlignment="1">
      <alignment horizontal="right" vertical="center"/>
    </xf>
    <xf numFmtId="38" fontId="3" fillId="3" borderId="1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5" borderId="1" xfId="1" applyNumberFormat="1" applyFont="1" applyFill="1" applyBorder="1" applyAlignment="1">
      <alignment horizontal="center" vertical="center" wrapText="1"/>
    </xf>
    <xf numFmtId="38" fontId="3" fillId="2" borderId="19" xfId="1" applyFont="1" applyFill="1" applyBorder="1" applyAlignment="1" applyProtection="1">
      <alignment horizontal="center" vertical="center"/>
    </xf>
    <xf numFmtId="38" fontId="3" fillId="4" borderId="2" xfId="1" applyFont="1" applyFill="1" applyBorder="1" applyAlignment="1" applyProtection="1">
      <alignment horizontal="right" vertical="center"/>
      <protection locked="0"/>
    </xf>
    <xf numFmtId="38" fontId="3" fillId="4" borderId="4" xfId="1" applyFont="1" applyFill="1" applyBorder="1" applyAlignment="1" applyProtection="1">
      <alignment horizontal="right" vertical="center"/>
      <protection locked="0"/>
    </xf>
    <xf numFmtId="38" fontId="3" fillId="2" borderId="2" xfId="1" applyFont="1" applyFill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8" fontId="3" fillId="4" borderId="2" xfId="1" applyFont="1" applyFill="1" applyBorder="1" applyAlignment="1" applyProtection="1">
      <alignment horizontal="center" vertical="center"/>
      <protection locked="0"/>
    </xf>
    <xf numFmtId="38" fontId="3" fillId="4" borderId="3" xfId="1" applyFont="1" applyFill="1" applyBorder="1" applyAlignment="1" applyProtection="1">
      <alignment horizontal="center" vertical="center"/>
      <protection locked="0"/>
    </xf>
    <xf numFmtId="38" fontId="3" fillId="4" borderId="4" xfId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38" fontId="3" fillId="2" borderId="2" xfId="1" applyFont="1" applyFill="1" applyBorder="1" applyAlignment="1" applyProtection="1">
      <alignment horizontal="center" vertical="center"/>
    </xf>
    <xf numFmtId="38" fontId="3" fillId="2" borderId="3" xfId="1" applyFont="1" applyFill="1" applyBorder="1" applyAlignment="1" applyProtection="1">
      <alignment horizontal="center" vertical="center"/>
    </xf>
    <xf numFmtId="38" fontId="3" fillId="2" borderId="4" xfId="1" applyFont="1" applyFill="1" applyBorder="1" applyAlignment="1" applyProtection="1">
      <alignment horizontal="center" vertical="center"/>
    </xf>
    <xf numFmtId="38" fontId="3" fillId="2" borderId="11" xfId="1" applyFont="1" applyFill="1" applyBorder="1" applyAlignment="1">
      <alignment horizontal="center" vertical="center"/>
    </xf>
    <xf numFmtId="38" fontId="3" fillId="2" borderId="12" xfId="1" applyFont="1" applyFill="1" applyBorder="1" applyAlignment="1">
      <alignment horizontal="center" vertical="center"/>
    </xf>
    <xf numFmtId="38" fontId="3" fillId="0" borderId="11" xfId="1" applyFont="1" applyFill="1" applyBorder="1" applyAlignment="1">
      <alignment horizontal="center" vertical="center"/>
    </xf>
    <xf numFmtId="38" fontId="3" fillId="0" borderId="12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2060"/>
      <color rgb="FFFFFDC2"/>
      <color rgb="FFE5E2ED"/>
      <color rgb="FFCA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19</xdr:row>
      <xdr:rowOff>12700</xdr:rowOff>
    </xdr:from>
    <xdr:to>
      <xdr:col>21</xdr:col>
      <xdr:colOff>241300</xdr:colOff>
      <xdr:row>20</xdr:row>
      <xdr:rowOff>201448</xdr:rowOff>
    </xdr:to>
    <xdr:sp macro="" textlink="">
      <xdr:nvSpPr>
        <xdr:cNvPr id="2" name="三角形 1">
          <a:extLst>
            <a:ext uri="{FF2B5EF4-FFF2-40B4-BE49-F238E27FC236}">
              <a16:creationId xmlns:a16="http://schemas.microsoft.com/office/drawing/2014/main" id="{2A24E171-3BBA-656F-8BF8-3EFB2DFE7399}"/>
            </a:ext>
          </a:extLst>
        </xdr:cNvPr>
        <xdr:cNvSpPr/>
      </xdr:nvSpPr>
      <xdr:spPr>
        <a:xfrm rot="10800000">
          <a:off x="5334000" y="3771900"/>
          <a:ext cx="749300" cy="442748"/>
        </a:xfrm>
        <a:prstGeom prst="triangl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16</xdr:col>
      <xdr:colOff>25400</xdr:colOff>
      <xdr:row>16</xdr:row>
      <xdr:rowOff>101600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E794CA95-6210-4644-F46F-50652CC3ADBF}"/>
            </a:ext>
          </a:extLst>
        </xdr:cNvPr>
        <xdr:cNvSpPr/>
      </xdr:nvSpPr>
      <xdr:spPr>
        <a:xfrm>
          <a:off x="2286000" y="4318000"/>
          <a:ext cx="1803400" cy="355600"/>
        </a:xfrm>
        <a:prstGeom prst="wedgeRoundRectCallout">
          <a:avLst>
            <a:gd name="adj1" fmla="val -21408"/>
            <a:gd name="adj2" fmla="val 80531"/>
            <a:gd name="adj3" fmla="val 16667"/>
          </a:avLst>
        </a:prstGeom>
        <a:solidFill>
          <a:srgbClr val="FFFDC2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rgbClr val="002060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年齢を入力してください</a:t>
          </a:r>
        </a:p>
      </xdr:txBody>
    </xdr:sp>
    <xdr:clientData/>
  </xdr:twoCellAnchor>
  <xdr:twoCellAnchor>
    <xdr:from>
      <xdr:col>25</xdr:col>
      <xdr:colOff>241300</xdr:colOff>
      <xdr:row>15</xdr:row>
      <xdr:rowOff>0</xdr:rowOff>
    </xdr:from>
    <xdr:to>
      <xdr:col>34</xdr:col>
      <xdr:colOff>25400</xdr:colOff>
      <xdr:row>16</xdr:row>
      <xdr:rowOff>101600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8277811C-70C2-1541-977C-F23C8C4BF454}"/>
            </a:ext>
          </a:extLst>
        </xdr:cNvPr>
        <xdr:cNvSpPr/>
      </xdr:nvSpPr>
      <xdr:spPr>
        <a:xfrm>
          <a:off x="6591300" y="4318000"/>
          <a:ext cx="2070100" cy="355600"/>
        </a:xfrm>
        <a:prstGeom prst="wedgeRoundRectCallout">
          <a:avLst>
            <a:gd name="adj1" fmla="val -21408"/>
            <a:gd name="adj2" fmla="val 80531"/>
            <a:gd name="adj3" fmla="val 16667"/>
          </a:avLst>
        </a:prstGeom>
        <a:solidFill>
          <a:srgbClr val="FFFDC2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rgbClr val="002060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額面月収を入力してください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B92B-653F-8C40-8AA4-A04860370E6A}">
  <sheetPr>
    <tabColor rgb="FF002060"/>
    <pageSetUpPr fitToPage="1"/>
  </sheetPr>
  <dimension ref="A1:AL31"/>
  <sheetViews>
    <sheetView tabSelected="1" zoomScaleNormal="100" zoomScalePageLayoutView="117" workbookViewId="0">
      <selection activeCell="AA35" sqref="AA35"/>
    </sheetView>
  </sheetViews>
  <sheetFormatPr defaultColWidth="2.88671875" defaultRowHeight="19.5"/>
  <cols>
    <col min="1" max="16384" width="2.88671875" style="1"/>
  </cols>
  <sheetData>
    <row r="1" spans="1:38" ht="20.10000000000000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</row>
    <row r="2" spans="1:38" ht="20.100000000000001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</row>
    <row r="3" spans="1:38" ht="20.100000000000001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</row>
    <row r="4" spans="1:38" ht="20.100000000000001" customHeight="1">
      <c r="B4" s="35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9"/>
    </row>
    <row r="5" spans="1:38" ht="20.100000000000001" customHeight="1">
      <c r="B5" s="45"/>
      <c r="C5" s="66" t="s">
        <v>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31"/>
    </row>
    <row r="6" spans="1:38" ht="20.100000000000001" customHeight="1">
      <c r="B6" s="45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31"/>
    </row>
    <row r="7" spans="1:38" ht="20.100000000000001" customHeight="1">
      <c r="B7" s="45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31"/>
    </row>
    <row r="8" spans="1:38" ht="20.100000000000001" customHeight="1">
      <c r="B8" s="45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31"/>
    </row>
    <row r="9" spans="1:38" ht="20.100000000000001" customHeight="1">
      <c r="B9" s="4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31"/>
    </row>
    <row r="10" spans="1:38" ht="20.100000000000001" customHeight="1">
      <c r="B10" s="4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31"/>
    </row>
    <row r="11" spans="1:38" ht="20.100000000000001" customHeight="1">
      <c r="B11" s="30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31"/>
    </row>
    <row r="12" spans="1:38">
      <c r="B12" s="30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31"/>
    </row>
    <row r="13" spans="1:38">
      <c r="B13" s="30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31"/>
    </row>
    <row r="14" spans="1:38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4"/>
    </row>
    <row r="15" spans="1:3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5" ht="20.25" thickBo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5" ht="38.1" customHeight="1" thickTop="1" thickBot="1">
      <c r="A18" s="6"/>
      <c r="B18" s="6"/>
      <c r="C18" s="6"/>
      <c r="E18" s="71" t="s">
        <v>2</v>
      </c>
      <c r="F18" s="72"/>
      <c r="G18" s="72"/>
      <c r="H18" s="73"/>
      <c r="J18" s="74" t="s">
        <v>3</v>
      </c>
      <c r="K18" s="75"/>
      <c r="L18" s="75"/>
      <c r="M18" s="75"/>
      <c r="N18" s="76"/>
      <c r="O18" s="46"/>
      <c r="P18" s="46"/>
      <c r="T18" s="71" t="s">
        <v>4</v>
      </c>
      <c r="U18" s="72"/>
      <c r="V18" s="72"/>
      <c r="W18" s="72"/>
      <c r="X18" s="72"/>
      <c r="Y18" s="73"/>
      <c r="AA18" s="67">
        <v>500000</v>
      </c>
      <c r="AB18" s="68"/>
      <c r="AC18" s="68"/>
      <c r="AD18" s="68"/>
      <c r="AE18" s="68"/>
      <c r="AF18" s="68"/>
      <c r="AG18" s="68"/>
      <c r="AH18" s="69"/>
    </row>
    <row r="19" spans="1:35" ht="20.25" thickTop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2" spans="1:35" ht="20.25" thickBo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60.95" customHeight="1" thickTop="1" thickBot="1">
      <c r="A23" s="6"/>
      <c r="B23" s="6"/>
      <c r="C23" s="6"/>
      <c r="D23" s="6"/>
      <c r="E23" s="6"/>
      <c r="F23" s="6"/>
      <c r="G23" s="53" t="s">
        <v>5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5"/>
      <c r="V23" s="63">
        <f>'計算（変更可能）'!Z27</f>
        <v>7499</v>
      </c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5"/>
      <c r="AH23" s="6"/>
    </row>
    <row r="24" spans="1:35" ht="11.1" customHeight="1" thickTop="1" thickBo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6"/>
      <c r="AI24" s="6"/>
    </row>
    <row r="25" spans="1:35" ht="60.95" customHeight="1" thickTop="1" thickBot="1">
      <c r="A25" s="6"/>
      <c r="B25" s="6"/>
      <c r="C25" s="6"/>
      <c r="D25" s="6"/>
      <c r="E25" s="6"/>
      <c r="F25" s="6"/>
      <c r="G25" s="53" t="s">
        <v>6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5"/>
      <c r="V25" s="63">
        <f>V23*30</f>
        <v>224970</v>
      </c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5"/>
    </row>
    <row r="26" spans="1:35" ht="11.1" customHeight="1" thickTop="1" thickBo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26.1" customHeight="1" thickTop="1" thickBot="1">
      <c r="A27" s="6"/>
      <c r="B27" s="6"/>
      <c r="C27" s="36"/>
      <c r="D27" s="36"/>
      <c r="E27" s="36"/>
      <c r="F27" s="36"/>
      <c r="G27" s="57" t="s">
        <v>7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9"/>
      <c r="U27" s="57" t="s">
        <v>8</v>
      </c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9"/>
    </row>
    <row r="28" spans="1:35" ht="60.95" customHeight="1" thickTop="1" thickBot="1">
      <c r="A28" s="6"/>
      <c r="B28" s="6"/>
      <c r="C28" s="56" t="s">
        <v>9</v>
      </c>
      <c r="D28" s="56"/>
      <c r="E28" s="56"/>
      <c r="F28" s="56"/>
      <c r="G28" s="60">
        <v>90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2"/>
      <c r="U28" s="63">
        <f>V23*G28</f>
        <v>674910</v>
      </c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5"/>
    </row>
    <row r="29" spans="1:35" ht="60.95" customHeight="1" thickTop="1" thickBot="1">
      <c r="A29" s="6"/>
      <c r="B29" s="6"/>
      <c r="C29" s="70" t="s">
        <v>10</v>
      </c>
      <c r="D29" s="56"/>
      <c r="E29" s="56"/>
      <c r="F29" s="56"/>
      <c r="G29" s="60">
        <v>120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2"/>
      <c r="U29" s="63">
        <f>V23*G29</f>
        <v>899880</v>
      </c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5"/>
    </row>
    <row r="30" spans="1:35" ht="60.95" customHeight="1" thickTop="1" thickBot="1">
      <c r="A30" s="6"/>
      <c r="B30" s="6"/>
      <c r="C30" s="56" t="s">
        <v>11</v>
      </c>
      <c r="D30" s="56"/>
      <c r="E30" s="56"/>
      <c r="F30" s="56"/>
      <c r="G30" s="60">
        <v>150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2"/>
      <c r="U30" s="63">
        <f>V23*G30</f>
        <v>1124850</v>
      </c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5"/>
    </row>
    <row r="31" spans="1:35" ht="20.25" thickTop="1"/>
  </sheetData>
  <mergeCells count="21">
    <mergeCell ref="C30:F30"/>
    <mergeCell ref="C29:F29"/>
    <mergeCell ref="V23:AG23"/>
    <mergeCell ref="V25:AG25"/>
    <mergeCell ref="T18:Y18"/>
    <mergeCell ref="E18:H18"/>
    <mergeCell ref="J18:N18"/>
    <mergeCell ref="G29:T29"/>
    <mergeCell ref="G30:T30"/>
    <mergeCell ref="U29:AH29"/>
    <mergeCell ref="U30:AH30"/>
    <mergeCell ref="A1:AL3"/>
    <mergeCell ref="G23:T23"/>
    <mergeCell ref="G25:T25"/>
    <mergeCell ref="C28:F28"/>
    <mergeCell ref="G27:T27"/>
    <mergeCell ref="G28:T28"/>
    <mergeCell ref="U27:AH27"/>
    <mergeCell ref="U28:AH28"/>
    <mergeCell ref="C5:AJ13"/>
    <mergeCell ref="AA18:AH18"/>
  </mergeCells>
  <phoneticPr fontId="2"/>
  <dataValidations count="1">
    <dataValidation type="whole" allowBlank="1" showInputMessage="1" showErrorMessage="1" sqref="AA18" xr:uid="{947977E5-B23F-A547-98F1-3DF578C583F4}">
      <formula1>0</formula1>
      <formula2>9999999</formula2>
    </dataValidation>
  </dataValidations>
  <printOptions horizontalCentered="1" verticalCentered="1"/>
  <pageMargins left="0.25" right="0.25" top="0.75" bottom="0.75" header="0.3" footer="0.3"/>
  <pageSetup paperSize="9" scale="73" orientation="portrait" horizontalDpi="0" verticalDpi="0"/>
  <ignoredErrors>
    <ignoredError sqref="V23 V25 U28:U30" evalError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8AA946-E748-8B41-B299-5EAFBBD77F5E}">
          <x14:formula1>
            <xm:f>'計算（変更可能）'!$B$28:$B$74</xm:f>
          </x14:formula1>
          <xm:sqref>J18:P18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C8FDD-365D-FD49-ADC2-6EFB22CC893E}">
  <dimension ref="B2:AC74"/>
  <sheetViews>
    <sheetView workbookViewId="0">
      <selection activeCell="H30" sqref="H30"/>
    </sheetView>
  </sheetViews>
  <sheetFormatPr defaultColWidth="10.6640625" defaultRowHeight="23.1" customHeight="1"/>
  <cols>
    <col min="1" max="1" width="5.5546875" style="6" customWidth="1"/>
    <col min="2" max="2" width="5.44140625" style="6" customWidth="1"/>
    <col min="3" max="3" width="6.88671875" style="6" bestFit="1" customWidth="1"/>
    <col min="4" max="4" width="5.44140625" style="6" customWidth="1"/>
    <col min="5" max="5" width="6.88671875" style="6" bestFit="1" customWidth="1"/>
    <col min="6" max="6" width="9.44140625" style="7" customWidth="1"/>
    <col min="7" max="7" width="6.88671875" style="6" bestFit="1" customWidth="1"/>
    <col min="8" max="8" width="9.44140625" style="7" customWidth="1"/>
    <col min="9" max="9" width="6.88671875" style="6" bestFit="1" customWidth="1"/>
    <col min="10" max="10" width="8.5546875" style="6" bestFit="1" customWidth="1"/>
    <col min="11" max="11" width="11.33203125" style="7" customWidth="1"/>
    <col min="12" max="12" width="8.109375" style="8" customWidth="1"/>
    <col min="13" max="14" width="4.88671875" style="8" customWidth="1"/>
    <col min="15" max="15" width="8.109375" style="8" customWidth="1"/>
    <col min="16" max="18" width="4.88671875" style="8" customWidth="1"/>
    <col min="19" max="19" width="8.109375" style="8" customWidth="1"/>
    <col min="20" max="20" width="4.88671875" style="8" customWidth="1"/>
    <col min="21" max="21" width="8.109375" style="8" customWidth="1"/>
    <col min="22" max="22" width="4.88671875" style="8" customWidth="1"/>
    <col min="23" max="23" width="8.109375" style="8" customWidth="1"/>
    <col min="24" max="24" width="4.88671875" style="8" customWidth="1"/>
    <col min="25" max="25" width="10.88671875" style="7" customWidth="1"/>
    <col min="26" max="26" width="10.88671875" style="6" customWidth="1"/>
    <col min="27" max="30" width="7.6640625" style="6" customWidth="1"/>
    <col min="31" max="32" width="6.5546875" style="6" customWidth="1"/>
    <col min="33" max="16384" width="10.6640625" style="6"/>
  </cols>
  <sheetData>
    <row r="2" spans="2:26" ht="23.1" customHeight="1">
      <c r="B2" s="111" t="s">
        <v>2</v>
      </c>
      <c r="C2" s="111"/>
      <c r="D2" s="97">
        <f>IF(ISBLANK(教育訓練休暇給付金シミュレーター!J18),"",VALUE(SUBSTITUTE(教育訓練休暇給付金シミュレーター!J18,"歳","")))</f>
        <v>61</v>
      </c>
      <c r="E2" s="97"/>
      <c r="F2" s="83" t="s">
        <v>12</v>
      </c>
      <c r="G2" s="83"/>
      <c r="H2" s="112">
        <f>IF(ISBLANK(教育訓練休暇給付金シミュレーター!AA18),0,IF(教育訓練休暇給付金シミュレーター!AA18&gt;30,ROUNDDOWN(教育訓練休暇給付金シミュレーター!AA18*6/180,0),ROUNDUP(教育訓練休暇給付金シミュレーター!AA18*6/180,0)))</f>
        <v>16666</v>
      </c>
      <c r="I2" s="112"/>
      <c r="K2" s="77" t="s">
        <v>13</v>
      </c>
      <c r="L2" s="77"/>
    </row>
    <row r="3" spans="2:26" ht="23.1" customHeight="1">
      <c r="H3" s="7" t="s">
        <v>14</v>
      </c>
    </row>
    <row r="4" spans="2:26" ht="23.1" customHeight="1">
      <c r="B4" s="111" t="s">
        <v>2</v>
      </c>
      <c r="C4" s="111"/>
      <c r="D4" s="111"/>
      <c r="E4" s="111"/>
      <c r="F4" s="83" t="s">
        <v>15</v>
      </c>
      <c r="G4" s="83"/>
      <c r="H4" s="83"/>
      <c r="I4" s="83"/>
      <c r="J4" s="4" t="s">
        <v>16</v>
      </c>
      <c r="K4" s="4" t="s">
        <v>17</v>
      </c>
      <c r="L4" s="83" t="s">
        <v>18</v>
      </c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22" t="s">
        <v>19</v>
      </c>
      <c r="Z4" s="2" t="s">
        <v>20</v>
      </c>
    </row>
    <row r="5" spans="2:26" ht="23.1" customHeight="1">
      <c r="B5" s="94">
        <v>30</v>
      </c>
      <c r="C5" s="84" t="s">
        <v>21</v>
      </c>
      <c r="D5" s="94">
        <v>45</v>
      </c>
      <c r="E5" s="84" t="s">
        <v>22</v>
      </c>
      <c r="F5" s="48">
        <v>1</v>
      </c>
      <c r="G5" s="49" t="s">
        <v>23</v>
      </c>
      <c r="H5" s="48">
        <f>F6</f>
        <v>3014</v>
      </c>
      <c r="I5" s="3" t="s">
        <v>24</v>
      </c>
      <c r="J5" s="97" t="str">
        <f>IF(AND(D2&gt;=B5, D2&lt;D5), "該当", "")</f>
        <v/>
      </c>
      <c r="K5" s="9">
        <f>IF(AND(J5="該当",H2&gt;=F5, H2&lt;H5),F6,0)</f>
        <v>0</v>
      </c>
      <c r="L5" s="51">
        <f>ROUNDDOWN(F6*L6,0)</f>
        <v>2411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1"/>
      <c r="Y5" s="23">
        <f>IF(K5&gt;0,L5,0)</f>
        <v>0</v>
      </c>
      <c r="Z5" s="25">
        <f>ROUNDDOWN(Y5,0)</f>
        <v>0</v>
      </c>
    </row>
    <row r="6" spans="2:26" ht="23.1" customHeight="1">
      <c r="B6" s="95"/>
      <c r="C6" s="93"/>
      <c r="D6" s="95"/>
      <c r="E6" s="93"/>
      <c r="F6" s="37">
        <v>3014</v>
      </c>
      <c r="G6" s="3" t="s">
        <v>23</v>
      </c>
      <c r="H6" s="37">
        <v>5340</v>
      </c>
      <c r="I6" s="3" t="s">
        <v>24</v>
      </c>
      <c r="J6" s="97"/>
      <c r="K6" s="9">
        <f>IF(AND(J6="該当",H2&gt;=F6, H2&lt;H6),H2,0)</f>
        <v>0</v>
      </c>
      <c r="L6" s="38">
        <v>0.8</v>
      </c>
      <c r="M6" s="10" t="s">
        <v>25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1"/>
      <c r="Y6" s="23">
        <f>K6*L6</f>
        <v>0</v>
      </c>
      <c r="Z6" s="25">
        <f>ROUNDDOWN(Y6,0)</f>
        <v>0</v>
      </c>
    </row>
    <row r="7" spans="2:26" ht="23.1" customHeight="1">
      <c r="B7" s="95"/>
      <c r="C7" s="93"/>
      <c r="D7" s="95"/>
      <c r="E7" s="93"/>
      <c r="F7" s="9">
        <f>H5</f>
        <v>3014</v>
      </c>
      <c r="G7" s="3" t="s">
        <v>23</v>
      </c>
      <c r="H7" s="37">
        <v>13140</v>
      </c>
      <c r="I7" s="3" t="s">
        <v>26</v>
      </c>
      <c r="J7" s="97"/>
      <c r="K7" s="9">
        <f>IF(AND(J5="該当",H2&gt;=F7, H2&lt;=H7),H2,0)</f>
        <v>0</v>
      </c>
      <c r="L7" s="38">
        <v>0.8</v>
      </c>
      <c r="M7" s="10" t="s">
        <v>25</v>
      </c>
      <c r="N7" s="10" t="s">
        <v>27</v>
      </c>
      <c r="O7" s="42">
        <v>0.3</v>
      </c>
      <c r="P7" s="10" t="s">
        <v>28</v>
      </c>
      <c r="Q7" s="10" t="s">
        <v>25</v>
      </c>
      <c r="R7" s="10" t="s">
        <v>27</v>
      </c>
      <c r="S7" s="12">
        <f>F7</f>
        <v>3014</v>
      </c>
      <c r="T7" s="10" t="s">
        <v>29</v>
      </c>
      <c r="U7" s="12">
        <f>H7</f>
        <v>13140</v>
      </c>
      <c r="V7" s="10" t="s">
        <v>27</v>
      </c>
      <c r="W7" s="12">
        <f>F7</f>
        <v>3014</v>
      </c>
      <c r="X7" s="11" t="s">
        <v>30</v>
      </c>
      <c r="Y7" s="23">
        <f>K7*L7-O7*((K7-F7)/(H7-F7))*K7</f>
        <v>0</v>
      </c>
      <c r="Z7" s="25">
        <f t="shared" ref="Z7:Z20" si="0">ROUNDDOWN(Y7,0)</f>
        <v>0</v>
      </c>
    </row>
    <row r="8" spans="2:26" ht="23.1" customHeight="1">
      <c r="B8" s="95"/>
      <c r="C8" s="93"/>
      <c r="D8" s="95"/>
      <c r="E8" s="93"/>
      <c r="F8" s="9">
        <f>H7</f>
        <v>13140</v>
      </c>
      <c r="G8" s="3" t="s">
        <v>31</v>
      </c>
      <c r="H8" s="37">
        <v>16110</v>
      </c>
      <c r="I8" s="3" t="s">
        <v>26</v>
      </c>
      <c r="J8" s="97"/>
      <c r="K8" s="9">
        <f>IF(AND(J5="該当",H2&gt;F8, H2&lt;=H8),H2,0)</f>
        <v>0</v>
      </c>
      <c r="L8" s="38">
        <v>0.5</v>
      </c>
      <c r="M8" s="10" t="s">
        <v>25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1"/>
      <c r="Y8" s="23">
        <f>K8*L8</f>
        <v>0</v>
      </c>
      <c r="Z8" s="25">
        <f t="shared" si="0"/>
        <v>0</v>
      </c>
    </row>
    <row r="9" spans="2:26" ht="23.1" customHeight="1">
      <c r="B9" s="96"/>
      <c r="C9" s="85"/>
      <c r="D9" s="96"/>
      <c r="E9" s="85"/>
      <c r="F9" s="50">
        <f>H8</f>
        <v>16110</v>
      </c>
      <c r="G9" s="49" t="s">
        <v>31</v>
      </c>
      <c r="H9" s="109"/>
      <c r="I9" s="110"/>
      <c r="J9" s="97"/>
      <c r="K9" s="9">
        <f>IF(AND(J5="該当",H2&gt;F9),H2,0)</f>
        <v>0</v>
      </c>
      <c r="L9" s="39">
        <v>8055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1"/>
      <c r="Y9" s="23">
        <f>IF(K9&gt;0,L9,0)</f>
        <v>0</v>
      </c>
      <c r="Z9" s="25">
        <f t="shared" si="0"/>
        <v>0</v>
      </c>
    </row>
    <row r="10" spans="2:26" ht="23.1" customHeight="1">
      <c r="B10" s="90">
        <f>D5</f>
        <v>45</v>
      </c>
      <c r="C10" s="84" t="s">
        <v>21</v>
      </c>
      <c r="D10" s="94">
        <v>60</v>
      </c>
      <c r="E10" s="84" t="s">
        <v>22</v>
      </c>
      <c r="F10" s="48">
        <v>1</v>
      </c>
      <c r="G10" s="49" t="s">
        <v>23</v>
      </c>
      <c r="H10" s="48">
        <f>F11</f>
        <v>3014</v>
      </c>
      <c r="I10" s="49" t="s">
        <v>24</v>
      </c>
      <c r="J10" s="97" t="str">
        <f>IF(AND(D2&gt;=B10, D2&lt;D10), "該当", "")</f>
        <v/>
      </c>
      <c r="K10" s="9">
        <f>IF(AND(J10="該当",H2&gt;=F10, H2&lt;H10),F11,0)</f>
        <v>0</v>
      </c>
      <c r="L10" s="51">
        <f>ROUNDDOWN(F11*L11,0)</f>
        <v>2411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1"/>
      <c r="Y10" s="23">
        <f>IF(K10&gt;0,L10,0)</f>
        <v>0</v>
      </c>
      <c r="Z10" s="25">
        <f>ROUNDDOWN(Y10,0)</f>
        <v>0</v>
      </c>
    </row>
    <row r="11" spans="2:26" ht="23.1" customHeight="1">
      <c r="B11" s="91"/>
      <c r="C11" s="93"/>
      <c r="D11" s="95"/>
      <c r="E11" s="93"/>
      <c r="F11" s="37">
        <v>3014</v>
      </c>
      <c r="G11" s="3" t="s">
        <v>23</v>
      </c>
      <c r="H11" s="37">
        <v>5340</v>
      </c>
      <c r="I11" s="3" t="s">
        <v>24</v>
      </c>
      <c r="J11" s="97"/>
      <c r="K11" s="9">
        <f>IF(AND(J11="該当",H2&gt;=F11, H2&lt;H11),H2,0)</f>
        <v>0</v>
      </c>
      <c r="L11" s="38">
        <v>0.8</v>
      </c>
      <c r="M11" s="10" t="s">
        <v>25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1"/>
      <c r="Y11" s="23">
        <f>K11*L11</f>
        <v>0</v>
      </c>
      <c r="Z11" s="25">
        <f>ROUNDDOWN(Y11,0)</f>
        <v>0</v>
      </c>
    </row>
    <row r="12" spans="2:26" ht="23.1" customHeight="1">
      <c r="B12" s="91"/>
      <c r="C12" s="93"/>
      <c r="D12" s="95"/>
      <c r="E12" s="93"/>
      <c r="F12" s="9">
        <f>H10</f>
        <v>3014</v>
      </c>
      <c r="G12" s="3" t="s">
        <v>23</v>
      </c>
      <c r="H12" s="37">
        <v>13140</v>
      </c>
      <c r="I12" s="3" t="s">
        <v>26</v>
      </c>
      <c r="J12" s="97"/>
      <c r="K12" s="9">
        <f>IF(AND(J10="該当",H2&gt;=F12, H2&lt;=H12),H2,0)</f>
        <v>0</v>
      </c>
      <c r="L12" s="38">
        <v>0.8</v>
      </c>
      <c r="M12" s="10" t="s">
        <v>25</v>
      </c>
      <c r="N12" s="10" t="s">
        <v>27</v>
      </c>
      <c r="O12" s="42">
        <v>0.3</v>
      </c>
      <c r="P12" s="10" t="s">
        <v>28</v>
      </c>
      <c r="Q12" s="10" t="s">
        <v>25</v>
      </c>
      <c r="R12" s="10" t="s">
        <v>27</v>
      </c>
      <c r="S12" s="12">
        <f>F12</f>
        <v>3014</v>
      </c>
      <c r="T12" s="10" t="s">
        <v>29</v>
      </c>
      <c r="U12" s="12">
        <f>H12</f>
        <v>13140</v>
      </c>
      <c r="V12" s="10" t="s">
        <v>27</v>
      </c>
      <c r="W12" s="12">
        <f>F12</f>
        <v>3014</v>
      </c>
      <c r="X12" s="11" t="s">
        <v>30</v>
      </c>
      <c r="Y12" s="23">
        <f>(K12*L12-O12*((K12-F12)/(H12-F12))*K12)</f>
        <v>0</v>
      </c>
      <c r="Z12" s="25">
        <f t="shared" si="0"/>
        <v>0</v>
      </c>
    </row>
    <row r="13" spans="2:26" ht="23.1" customHeight="1">
      <c r="B13" s="91"/>
      <c r="C13" s="93"/>
      <c r="D13" s="95"/>
      <c r="E13" s="93"/>
      <c r="F13" s="9">
        <f>H12</f>
        <v>13140</v>
      </c>
      <c r="G13" s="3" t="s">
        <v>31</v>
      </c>
      <c r="H13" s="37">
        <v>17740</v>
      </c>
      <c r="I13" s="3" t="s">
        <v>26</v>
      </c>
      <c r="J13" s="97"/>
      <c r="K13" s="9">
        <f>IF(AND(J10="該当",H2&gt;F13, H2&lt;=H13),H2,0)</f>
        <v>0</v>
      </c>
      <c r="L13" s="38">
        <v>0.5</v>
      </c>
      <c r="M13" s="10" t="s">
        <v>25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1"/>
      <c r="Y13" s="23">
        <f>K13*L13</f>
        <v>0</v>
      </c>
      <c r="Z13" s="25">
        <f t="shared" si="0"/>
        <v>0</v>
      </c>
    </row>
    <row r="14" spans="2:26" ht="23.1" customHeight="1">
      <c r="B14" s="92"/>
      <c r="C14" s="85"/>
      <c r="D14" s="96"/>
      <c r="E14" s="85"/>
      <c r="F14" s="9">
        <f>H13</f>
        <v>17740</v>
      </c>
      <c r="G14" s="3" t="s">
        <v>31</v>
      </c>
      <c r="H14" s="107"/>
      <c r="I14" s="108"/>
      <c r="J14" s="97"/>
      <c r="K14" s="9">
        <f>IF(AND(J10="該当",H2&gt;F14),H2,0)</f>
        <v>0</v>
      </c>
      <c r="L14" s="39">
        <v>8870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1"/>
      <c r="Y14" s="23">
        <f>IF(K14&gt;0,L14,0)</f>
        <v>0</v>
      </c>
      <c r="Z14" s="25">
        <f t="shared" si="0"/>
        <v>0</v>
      </c>
    </row>
    <row r="15" spans="2:26" ht="23.1" customHeight="1">
      <c r="B15" s="90">
        <f>D10</f>
        <v>60</v>
      </c>
      <c r="C15" s="84" t="s">
        <v>21</v>
      </c>
      <c r="D15" s="94">
        <v>65</v>
      </c>
      <c r="E15" s="84" t="s">
        <v>22</v>
      </c>
      <c r="F15" s="48">
        <v>1</v>
      </c>
      <c r="G15" s="49" t="s">
        <v>23</v>
      </c>
      <c r="H15" s="48">
        <f>F16</f>
        <v>3014</v>
      </c>
      <c r="I15" s="3" t="s">
        <v>24</v>
      </c>
      <c r="J15" s="97" t="str">
        <f>IF(AND(D2&gt;=B15, D2&lt;D15), "該当", "")</f>
        <v>該当</v>
      </c>
      <c r="K15" s="9">
        <f>IF(AND(J15="該当",H2&gt;=F15, H2&lt;H15),F16,0)</f>
        <v>0</v>
      </c>
      <c r="L15" s="51">
        <f>ROUNDDOWN(F16*L16,0)</f>
        <v>2411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1"/>
      <c r="Y15" s="23">
        <f>IF(K15&gt;0,L15,0)</f>
        <v>0</v>
      </c>
      <c r="Z15" s="25">
        <f>ROUNDDOWN(Y15,0)</f>
        <v>0</v>
      </c>
    </row>
    <row r="16" spans="2:26" ht="23.1" customHeight="1">
      <c r="B16" s="91"/>
      <c r="C16" s="93"/>
      <c r="D16" s="95"/>
      <c r="E16" s="93"/>
      <c r="F16" s="37">
        <v>3014</v>
      </c>
      <c r="G16" s="3" t="s">
        <v>23</v>
      </c>
      <c r="H16" s="37">
        <v>5340</v>
      </c>
      <c r="I16" s="3" t="s">
        <v>24</v>
      </c>
      <c r="J16" s="97"/>
      <c r="K16" s="9">
        <f>IF(AND(J16="該当",H2&gt;=F16, H2&lt;H16),H2,0)</f>
        <v>0</v>
      </c>
      <c r="L16" s="38">
        <v>0.8</v>
      </c>
      <c r="M16" s="10" t="s">
        <v>25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1"/>
      <c r="Y16" s="23">
        <f>K16*L16</f>
        <v>0</v>
      </c>
      <c r="Z16" s="25">
        <f>ROUNDDOWN(Y16,0)</f>
        <v>0</v>
      </c>
    </row>
    <row r="17" spans="2:29" ht="23.1" customHeight="1">
      <c r="B17" s="91"/>
      <c r="C17" s="93"/>
      <c r="D17" s="95"/>
      <c r="E17" s="93"/>
      <c r="F17" s="78">
        <f>H15</f>
        <v>3014</v>
      </c>
      <c r="G17" s="84" t="s">
        <v>23</v>
      </c>
      <c r="H17" s="88">
        <v>11800</v>
      </c>
      <c r="I17" s="84" t="s">
        <v>26</v>
      </c>
      <c r="J17" s="97"/>
      <c r="K17" s="78">
        <f>IF(AND(J15="該当",H2&gt;=F17, H2&lt;=H17),H2,0)</f>
        <v>0</v>
      </c>
      <c r="L17" s="40">
        <v>0.8</v>
      </c>
      <c r="M17" s="13" t="s">
        <v>25</v>
      </c>
      <c r="N17" s="13" t="s">
        <v>27</v>
      </c>
      <c r="O17" s="44">
        <v>0.35</v>
      </c>
      <c r="P17" s="13" t="s">
        <v>28</v>
      </c>
      <c r="Q17" s="13" t="s">
        <v>25</v>
      </c>
      <c r="R17" s="13" t="s">
        <v>27</v>
      </c>
      <c r="S17" s="14">
        <f>F17</f>
        <v>3014</v>
      </c>
      <c r="T17" s="13" t="s">
        <v>29</v>
      </c>
      <c r="U17" s="14">
        <f>H17</f>
        <v>11800</v>
      </c>
      <c r="V17" s="13" t="s">
        <v>27</v>
      </c>
      <c r="W17" s="14">
        <f>F17</f>
        <v>3014</v>
      </c>
      <c r="X17" s="15" t="s">
        <v>30</v>
      </c>
      <c r="Y17" s="80">
        <f>MIN((K17*L17-O17*((K17-F17)/(H17-F17))*K17),(K17*L18+(H17*S18)))</f>
        <v>0</v>
      </c>
      <c r="Z17" s="82">
        <f t="shared" si="0"/>
        <v>0</v>
      </c>
    </row>
    <row r="18" spans="2:29" ht="23.1" customHeight="1">
      <c r="B18" s="91"/>
      <c r="C18" s="93"/>
      <c r="D18" s="95"/>
      <c r="E18" s="93"/>
      <c r="F18" s="79"/>
      <c r="G18" s="85"/>
      <c r="H18" s="89"/>
      <c r="I18" s="85"/>
      <c r="J18" s="97"/>
      <c r="K18" s="79"/>
      <c r="L18" s="41">
        <v>0.05</v>
      </c>
      <c r="M18" s="16" t="s">
        <v>25</v>
      </c>
      <c r="N18" s="16" t="s">
        <v>32</v>
      </c>
      <c r="O18" s="16" t="s">
        <v>33</v>
      </c>
      <c r="P18" s="87">
        <f>F19</f>
        <v>11800</v>
      </c>
      <c r="Q18" s="87"/>
      <c r="R18" s="16" t="s">
        <v>34</v>
      </c>
      <c r="S18" s="43">
        <v>0.4</v>
      </c>
      <c r="T18" s="16" t="s">
        <v>35</v>
      </c>
      <c r="U18" s="17"/>
      <c r="V18" s="16"/>
      <c r="W18" s="17"/>
      <c r="X18" s="18"/>
      <c r="Y18" s="81"/>
      <c r="Z18" s="82"/>
    </row>
    <row r="19" spans="2:29" ht="23.1" customHeight="1">
      <c r="B19" s="91"/>
      <c r="C19" s="93"/>
      <c r="D19" s="95"/>
      <c r="E19" s="93"/>
      <c r="F19" s="9">
        <f>H17</f>
        <v>11800</v>
      </c>
      <c r="G19" s="3" t="s">
        <v>31</v>
      </c>
      <c r="H19" s="37">
        <v>16940</v>
      </c>
      <c r="I19" s="3" t="s">
        <v>26</v>
      </c>
      <c r="J19" s="97"/>
      <c r="K19" s="9">
        <f>IF(AND(J15="該当",H2&gt;F19, H2&lt;=H19),H2,0)</f>
        <v>16666</v>
      </c>
      <c r="L19" s="38">
        <v>0.45</v>
      </c>
      <c r="M19" s="10" t="s">
        <v>25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1"/>
      <c r="Y19" s="23">
        <f>K19*L19</f>
        <v>7499.7</v>
      </c>
      <c r="Z19" s="25">
        <f t="shared" si="0"/>
        <v>7499</v>
      </c>
    </row>
    <row r="20" spans="2:29" ht="23.1" customHeight="1">
      <c r="B20" s="92"/>
      <c r="C20" s="85"/>
      <c r="D20" s="96"/>
      <c r="E20" s="85"/>
      <c r="F20" s="9">
        <f>H19</f>
        <v>16940</v>
      </c>
      <c r="G20" s="3" t="s">
        <v>31</v>
      </c>
      <c r="H20" s="5"/>
      <c r="I20" s="3"/>
      <c r="J20" s="97"/>
      <c r="K20" s="9">
        <f>IF(AND(J15="該当",H2&gt;F20),H2,0)</f>
        <v>0</v>
      </c>
      <c r="L20" s="39">
        <v>7623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1"/>
      <c r="Y20" s="23">
        <f>IF(K20&gt;0,L20,0)</f>
        <v>0</v>
      </c>
      <c r="Z20" s="25">
        <f t="shared" si="0"/>
        <v>0</v>
      </c>
    </row>
    <row r="21" spans="2:29" ht="23.1" customHeight="1">
      <c r="B21" s="98"/>
      <c r="C21" s="99"/>
      <c r="D21" s="104">
        <f>B5</f>
        <v>30</v>
      </c>
      <c r="E21" s="84" t="s">
        <v>36</v>
      </c>
      <c r="F21" s="48">
        <v>1</v>
      </c>
      <c r="G21" s="49" t="s">
        <v>23</v>
      </c>
      <c r="H21" s="48">
        <f>F22</f>
        <v>3014</v>
      </c>
      <c r="I21" s="3" t="s">
        <v>24</v>
      </c>
      <c r="J21" s="97" t="str">
        <f>IF(AND(D2&lt;D21), "該当", "")</f>
        <v/>
      </c>
      <c r="K21" s="9">
        <f>IF(AND(J21="該当",H2&gt;=F21, H2&lt;H21),F22,0)</f>
        <v>0</v>
      </c>
      <c r="L21" s="51">
        <f>ROUNDDOWN(F22*L22,0)</f>
        <v>2411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1"/>
      <c r="Y21" s="23">
        <f>IF(K21&gt;0,L21,0)</f>
        <v>0</v>
      </c>
      <c r="Z21" s="25">
        <f>ROUNDDOWN(Y21,0)</f>
        <v>0</v>
      </c>
    </row>
    <row r="22" spans="2:29" ht="23.1" customHeight="1">
      <c r="B22" s="100"/>
      <c r="C22" s="101"/>
      <c r="D22" s="105"/>
      <c r="E22" s="93"/>
      <c r="F22" s="37">
        <v>3014</v>
      </c>
      <c r="G22" s="3" t="s">
        <v>23</v>
      </c>
      <c r="H22" s="37">
        <v>5340</v>
      </c>
      <c r="I22" s="3" t="s">
        <v>24</v>
      </c>
      <c r="J22" s="97"/>
      <c r="K22" s="9">
        <f>IF(AND(J22="該当",H2&gt;=F22, H2&lt;H22),H2,0)</f>
        <v>0</v>
      </c>
      <c r="L22" s="38">
        <v>0.8</v>
      </c>
      <c r="M22" s="10" t="s">
        <v>25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1"/>
      <c r="Y22" s="23">
        <f>K22*L22</f>
        <v>0</v>
      </c>
      <c r="Z22" s="25">
        <f>ROUNDDOWN(Y22,0)</f>
        <v>0</v>
      </c>
    </row>
    <row r="23" spans="2:29" ht="23.1" customHeight="1">
      <c r="B23" s="100"/>
      <c r="C23" s="101"/>
      <c r="D23" s="105"/>
      <c r="E23" s="93"/>
      <c r="F23" s="9">
        <f>H21</f>
        <v>3014</v>
      </c>
      <c r="G23" s="3" t="s">
        <v>23</v>
      </c>
      <c r="H23" s="37">
        <v>13140</v>
      </c>
      <c r="I23" s="3" t="s">
        <v>26</v>
      </c>
      <c r="J23" s="97"/>
      <c r="K23" s="9">
        <f>IF(AND(J21="該当",H2&gt;=F23, H2&lt;=H23),H2,0)</f>
        <v>0</v>
      </c>
      <c r="L23" s="38">
        <v>0.8</v>
      </c>
      <c r="M23" s="10" t="s">
        <v>25</v>
      </c>
      <c r="N23" s="10" t="s">
        <v>27</v>
      </c>
      <c r="O23" s="42">
        <v>0.3</v>
      </c>
      <c r="P23" s="10" t="s">
        <v>28</v>
      </c>
      <c r="Q23" s="10" t="s">
        <v>25</v>
      </c>
      <c r="R23" s="10" t="s">
        <v>27</v>
      </c>
      <c r="S23" s="12">
        <f>F23</f>
        <v>3014</v>
      </c>
      <c r="T23" s="10" t="s">
        <v>29</v>
      </c>
      <c r="U23" s="12">
        <f>H23</f>
        <v>13140</v>
      </c>
      <c r="V23" s="10" t="s">
        <v>27</v>
      </c>
      <c r="W23" s="12">
        <f>F23</f>
        <v>3014</v>
      </c>
      <c r="X23" s="11" t="s">
        <v>30</v>
      </c>
      <c r="Y23" s="23">
        <f>K23*L23-O23*((K23-F23)/(H23-F23))*K23</f>
        <v>0</v>
      </c>
      <c r="Z23" s="25">
        <f>ROUNDDOWN(Y23,0)</f>
        <v>0</v>
      </c>
      <c r="AC23" s="6" t="s">
        <v>27</v>
      </c>
    </row>
    <row r="24" spans="2:29" ht="23.1" customHeight="1">
      <c r="B24" s="100"/>
      <c r="C24" s="101"/>
      <c r="D24" s="105"/>
      <c r="E24" s="93"/>
      <c r="F24" s="9">
        <f>H23</f>
        <v>13140</v>
      </c>
      <c r="G24" s="3" t="s">
        <v>31</v>
      </c>
      <c r="H24" s="37">
        <v>14510</v>
      </c>
      <c r="I24" s="3" t="s">
        <v>26</v>
      </c>
      <c r="J24" s="97"/>
      <c r="K24" s="9">
        <f>IF(AND(J21="該当",H2&gt;F24, H2&lt;=H24),H2,0)</f>
        <v>0</v>
      </c>
      <c r="L24" s="38">
        <v>0.5</v>
      </c>
      <c r="M24" s="10" t="s">
        <v>25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1"/>
      <c r="Y24" s="23">
        <f>K24*L24</f>
        <v>0</v>
      </c>
      <c r="Z24" s="25">
        <f>ROUNDDOWN(Y24,0)</f>
        <v>0</v>
      </c>
    </row>
    <row r="25" spans="2:29" ht="23.1" customHeight="1">
      <c r="B25" s="102"/>
      <c r="C25" s="103"/>
      <c r="D25" s="106"/>
      <c r="E25" s="85"/>
      <c r="F25" s="9">
        <f>H24</f>
        <v>14510</v>
      </c>
      <c r="G25" s="3" t="s">
        <v>31</v>
      </c>
      <c r="H25" s="107"/>
      <c r="I25" s="108"/>
      <c r="J25" s="97"/>
      <c r="K25" s="9">
        <f>IF(AND(J21="該当",H2&gt;F25),H2,0)</f>
        <v>0</v>
      </c>
      <c r="L25" s="39">
        <v>7255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1"/>
      <c r="Y25" s="23">
        <f>IF(K25&gt;0,L25,0)</f>
        <v>0</v>
      </c>
      <c r="Z25" s="25">
        <f>ROUNDDOWN(Y25,0)</f>
        <v>0</v>
      </c>
    </row>
    <row r="26" spans="2:29" ht="23.1" customHeight="1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19"/>
      <c r="Z26" s="24"/>
    </row>
    <row r="27" spans="2:29" ht="23.1" customHeight="1">
      <c r="B27" s="47" t="s">
        <v>37</v>
      </c>
      <c r="F27" s="6"/>
      <c r="S27" s="6"/>
      <c r="T27" s="86" t="s">
        <v>38</v>
      </c>
      <c r="U27" s="86"/>
      <c r="V27" s="86"/>
      <c r="W27" s="86"/>
      <c r="X27" s="86"/>
      <c r="Y27" s="86"/>
      <c r="Z27" s="26">
        <f>SUM(Z5:Z25)</f>
        <v>7499</v>
      </c>
    </row>
    <row r="28" spans="2:29" ht="23.1" customHeight="1">
      <c r="B28" s="47" t="s">
        <v>39</v>
      </c>
      <c r="Q28" s="21"/>
      <c r="T28" s="6"/>
      <c r="U28" s="6"/>
      <c r="V28" s="6"/>
      <c r="W28" s="6"/>
      <c r="X28" s="6"/>
      <c r="Y28" s="6"/>
    </row>
    <row r="29" spans="2:29" ht="23.1" customHeight="1">
      <c r="B29" s="47" t="s">
        <v>40</v>
      </c>
      <c r="R29" s="6"/>
      <c r="S29" s="6"/>
      <c r="T29" s="6"/>
      <c r="U29" s="6"/>
      <c r="V29" s="6"/>
      <c r="W29" s="6"/>
      <c r="X29" s="6"/>
      <c r="Y29" s="6"/>
    </row>
    <row r="30" spans="2:29" ht="23.1" customHeight="1">
      <c r="B30" s="47" t="s">
        <v>41</v>
      </c>
      <c r="R30" s="6"/>
      <c r="S30" s="6"/>
      <c r="T30" s="6"/>
      <c r="U30" s="6"/>
      <c r="V30" s="6"/>
      <c r="W30" s="6"/>
      <c r="X30" s="6"/>
      <c r="Y30" s="6"/>
    </row>
    <row r="31" spans="2:29" ht="23.1" customHeight="1">
      <c r="B31" s="47" t="s">
        <v>42</v>
      </c>
    </row>
    <row r="32" spans="2:29" ht="23.1" customHeight="1">
      <c r="B32" s="47" t="s">
        <v>43</v>
      </c>
    </row>
    <row r="33" spans="2:2" ht="23.1" customHeight="1">
      <c r="B33" s="47" t="s">
        <v>44</v>
      </c>
    </row>
    <row r="34" spans="2:2" ht="23.1" customHeight="1">
      <c r="B34" s="47" t="s">
        <v>45</v>
      </c>
    </row>
    <row r="35" spans="2:2" ht="23.1" customHeight="1">
      <c r="B35" s="47" t="s">
        <v>46</v>
      </c>
    </row>
    <row r="36" spans="2:2" ht="23.1" customHeight="1">
      <c r="B36" s="47" t="s">
        <v>47</v>
      </c>
    </row>
    <row r="37" spans="2:2" ht="23.1" customHeight="1">
      <c r="B37" s="47" t="s">
        <v>48</v>
      </c>
    </row>
    <row r="38" spans="2:2" ht="23.1" customHeight="1">
      <c r="B38" s="47" t="s">
        <v>49</v>
      </c>
    </row>
    <row r="39" spans="2:2" ht="23.1" customHeight="1">
      <c r="B39" s="47" t="s">
        <v>50</v>
      </c>
    </row>
    <row r="40" spans="2:2" ht="23.1" customHeight="1">
      <c r="B40" s="47" t="s">
        <v>51</v>
      </c>
    </row>
    <row r="41" spans="2:2" ht="23.1" customHeight="1">
      <c r="B41" s="47" t="s">
        <v>52</v>
      </c>
    </row>
    <row r="42" spans="2:2" ht="23.1" customHeight="1">
      <c r="B42" s="47" t="s">
        <v>53</v>
      </c>
    </row>
    <row r="43" spans="2:2" ht="23.1" customHeight="1">
      <c r="B43" s="47" t="s">
        <v>54</v>
      </c>
    </row>
    <row r="44" spans="2:2" ht="23.1" customHeight="1">
      <c r="B44" s="47" t="s">
        <v>55</v>
      </c>
    </row>
    <row r="45" spans="2:2" ht="23.1" customHeight="1">
      <c r="B45" s="47" t="s">
        <v>56</v>
      </c>
    </row>
    <row r="46" spans="2:2" ht="23.1" customHeight="1">
      <c r="B46" s="47" t="s">
        <v>57</v>
      </c>
    </row>
    <row r="47" spans="2:2" ht="23.1" customHeight="1">
      <c r="B47" s="47" t="s">
        <v>58</v>
      </c>
    </row>
    <row r="48" spans="2:2" ht="23.1" customHeight="1">
      <c r="B48" s="47" t="s">
        <v>59</v>
      </c>
    </row>
    <row r="49" spans="2:2" ht="23.1" customHeight="1">
      <c r="B49" s="47" t="s">
        <v>60</v>
      </c>
    </row>
    <row r="50" spans="2:2" ht="23.1" customHeight="1">
      <c r="B50" s="47" t="s">
        <v>61</v>
      </c>
    </row>
    <row r="51" spans="2:2" ht="23.1" customHeight="1">
      <c r="B51" s="47" t="s">
        <v>62</v>
      </c>
    </row>
    <row r="52" spans="2:2" ht="23.1" customHeight="1">
      <c r="B52" s="47" t="s">
        <v>63</v>
      </c>
    </row>
    <row r="53" spans="2:2" ht="23.1" customHeight="1">
      <c r="B53" s="47" t="s">
        <v>64</v>
      </c>
    </row>
    <row r="54" spans="2:2" ht="23.1" customHeight="1">
      <c r="B54" s="47" t="s">
        <v>65</v>
      </c>
    </row>
    <row r="55" spans="2:2" ht="23.1" customHeight="1">
      <c r="B55" s="47" t="s">
        <v>66</v>
      </c>
    </row>
    <row r="56" spans="2:2" ht="23.1" customHeight="1">
      <c r="B56" s="47" t="s">
        <v>67</v>
      </c>
    </row>
    <row r="57" spans="2:2" ht="23.1" customHeight="1">
      <c r="B57" s="47" t="s">
        <v>68</v>
      </c>
    </row>
    <row r="58" spans="2:2" ht="23.1" customHeight="1">
      <c r="B58" s="47" t="s">
        <v>69</v>
      </c>
    </row>
    <row r="59" spans="2:2" ht="23.1" customHeight="1">
      <c r="B59" s="47" t="s">
        <v>70</v>
      </c>
    </row>
    <row r="60" spans="2:2" ht="23.1" customHeight="1">
      <c r="B60" s="47" t="s">
        <v>71</v>
      </c>
    </row>
    <row r="61" spans="2:2" ht="23.1" customHeight="1">
      <c r="B61" s="47" t="s">
        <v>72</v>
      </c>
    </row>
    <row r="62" spans="2:2" ht="23.1" customHeight="1">
      <c r="B62" s="47" t="s">
        <v>73</v>
      </c>
    </row>
    <row r="63" spans="2:2" ht="23.1" customHeight="1">
      <c r="B63" s="47" t="s">
        <v>74</v>
      </c>
    </row>
    <row r="64" spans="2:2" ht="23.1" customHeight="1">
      <c r="B64" s="47" t="s">
        <v>75</v>
      </c>
    </row>
    <row r="65" spans="2:2" ht="23.1" customHeight="1">
      <c r="B65" s="47" t="s">
        <v>76</v>
      </c>
    </row>
    <row r="66" spans="2:2" ht="23.1" customHeight="1">
      <c r="B66" s="47" t="s">
        <v>77</v>
      </c>
    </row>
    <row r="67" spans="2:2" ht="23.1" customHeight="1">
      <c r="B67" s="47" t="s">
        <v>78</v>
      </c>
    </row>
    <row r="68" spans="2:2" ht="23.1" customHeight="1">
      <c r="B68" s="47" t="s">
        <v>79</v>
      </c>
    </row>
    <row r="69" spans="2:2" ht="23.1" customHeight="1">
      <c r="B69" s="47" t="s">
        <v>80</v>
      </c>
    </row>
    <row r="70" spans="2:2" ht="23.1" customHeight="1">
      <c r="B70" s="47" t="s">
        <v>81</v>
      </c>
    </row>
    <row r="71" spans="2:2" ht="23.1" customHeight="1">
      <c r="B71" s="47" t="s">
        <v>3</v>
      </c>
    </row>
    <row r="72" spans="2:2" ht="23.1" customHeight="1">
      <c r="B72" s="47" t="s">
        <v>82</v>
      </c>
    </row>
    <row r="73" spans="2:2" ht="23.1" customHeight="1">
      <c r="B73" s="47" t="s">
        <v>83</v>
      </c>
    </row>
    <row r="74" spans="2:2" ht="23.1" customHeight="1">
      <c r="B74" s="47" t="s">
        <v>84</v>
      </c>
    </row>
  </sheetData>
  <sheetProtection sheet="1" objects="1" scenarios="1"/>
  <mergeCells count="39">
    <mergeCell ref="B2:C2"/>
    <mergeCell ref="D2:E2"/>
    <mergeCell ref="F2:G2"/>
    <mergeCell ref="H2:I2"/>
    <mergeCell ref="B4:E4"/>
    <mergeCell ref="F4:I4"/>
    <mergeCell ref="B5:B9"/>
    <mergeCell ref="C5:C9"/>
    <mergeCell ref="D5:D9"/>
    <mergeCell ref="E5:E9"/>
    <mergeCell ref="J5:J9"/>
    <mergeCell ref="H9:I9"/>
    <mergeCell ref="B10:B14"/>
    <mergeCell ref="C10:C14"/>
    <mergeCell ref="D10:D14"/>
    <mergeCell ref="E10:E14"/>
    <mergeCell ref="J10:J14"/>
    <mergeCell ref="H14:I14"/>
    <mergeCell ref="B21:C25"/>
    <mergeCell ref="D21:D25"/>
    <mergeCell ref="E21:E25"/>
    <mergeCell ref="J21:J25"/>
    <mergeCell ref="H25:I25"/>
    <mergeCell ref="B15:B20"/>
    <mergeCell ref="C15:C20"/>
    <mergeCell ref="D15:D20"/>
    <mergeCell ref="E15:E20"/>
    <mergeCell ref="J15:J20"/>
    <mergeCell ref="T27:Y27"/>
    <mergeCell ref="P18:Q18"/>
    <mergeCell ref="K17:K18"/>
    <mergeCell ref="I17:I18"/>
    <mergeCell ref="H17:H18"/>
    <mergeCell ref="K2:L2"/>
    <mergeCell ref="F17:F18"/>
    <mergeCell ref="Y17:Y18"/>
    <mergeCell ref="Z17:Z18"/>
    <mergeCell ref="L4:X4"/>
    <mergeCell ref="G17:G18"/>
  </mergeCells>
  <phoneticPr fontId="2"/>
  <dataValidations count="3">
    <dataValidation type="whole" allowBlank="1" showInputMessage="1" showErrorMessage="1" sqref="B5:B9 D5:D20" xr:uid="{40B75B16-2B0B-7C49-8C53-6027F2A1629C}">
      <formula1>1</formula1>
      <formula2>100</formula2>
    </dataValidation>
    <dataValidation type="whole" allowBlank="1" showInputMessage="1" showErrorMessage="1" sqref="F15:F16 F10:F11 L25 L9 L14 L20 F5:F6 H5:H8 H10:H13 H15:H19 H21:H24 F21:F22" xr:uid="{274BD09A-94DD-284E-AB43-93FC5E856C74}">
      <formula1>0</formula1>
      <formula2>9999999</formula2>
    </dataValidation>
    <dataValidation type="decimal" allowBlank="1" showInputMessage="1" showErrorMessage="1" sqref="S18 O23 L11:L13 L6:L8 L16:L19 O12 O17 O7 L22:L24" xr:uid="{48BFAE95-1E6C-7749-B891-FCEA9799B6BA}">
      <formula1>0</formula1>
      <formula2>1</formula2>
    </dataValidation>
  </dataValidations>
  <pageMargins left="0.7" right="0.7" top="0.75" bottom="0.75" header="0.3" footer="0.3"/>
  <pageSetup paperSize="9" orientation="portrait" horizontalDpi="0" verticalDpi="0"/>
  <ignoredErrors>
    <ignoredError sqref="Y9 Y7 Y12 Y14 Y20 Y23" formula="1"/>
    <ignoredError sqref="D21" unlockedFormula="1"/>
  </ignoredError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C054AC7DA806C4288D9BF1C0D4AD573" ma:contentTypeVersion="16" ma:contentTypeDescription="新しいドキュメントを作成します。" ma:contentTypeScope="" ma:versionID="59bd6d2fb9073131ddc1641d1ef33769">
  <xsd:schema xmlns:xsd="http://www.w3.org/2001/XMLSchema" xmlns:xs="http://www.w3.org/2001/XMLSchema" xmlns:p="http://schemas.microsoft.com/office/2006/metadata/properties" xmlns:ns2="68ad5cab-6e8e-47c4-b0d2-fc6072b68979" xmlns:ns3="1a0f67c0-b883-4958-85be-3f4367241caa" targetNamespace="http://schemas.microsoft.com/office/2006/metadata/properties" ma:root="true" ma:fieldsID="c02283bce8060e87e30d1be211bfb1b5" ns2:_="" ns3:_="">
    <xsd:import namespace="68ad5cab-6e8e-47c4-b0d2-fc6072b68979"/>
    <xsd:import namespace="1a0f67c0-b883-4958-85be-3f4367241ca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ad5cab-6e8e-47c4-b0d2-fc6072b6897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f67c0-b883-4958-85be-3f4367241ca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5780417-7b8e-4433-aa58-9f52cb9d4ff4}" ma:internalName="TaxCatchAll" ma:showField="CatchAllData" ma:web="1a0f67c0-b883-4958-85be-3f4367241c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ad5cab-6e8e-47c4-b0d2-fc6072b68979">
      <Terms xmlns="http://schemas.microsoft.com/office/infopath/2007/PartnerControls"/>
    </lcf76f155ced4ddcb4097134ff3c332f>
    <TaxCatchAll xmlns="1a0f67c0-b883-4958-85be-3f4367241caa" xsi:nil="true"/>
    <_Flow_SignoffStatus xmlns="68ad5cab-6e8e-47c4-b0d2-fc6072b68979" xsi:nil="true"/>
    <Owner xmlns="68ad5cab-6e8e-47c4-b0d2-fc6072b68979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2ACD04E4-D4E0-4DE7-A75D-D6C4A3E97078}"/>
</file>

<file path=customXml/itemProps2.xml><?xml version="1.0" encoding="utf-8"?>
<ds:datastoreItem xmlns:ds="http://schemas.openxmlformats.org/officeDocument/2006/customXml" ds:itemID="{F498AA4C-2635-4DE0-95FC-DBB3E587F6EF}"/>
</file>

<file path=customXml/itemProps3.xml><?xml version="1.0" encoding="utf-8"?>
<ds:datastoreItem xmlns:ds="http://schemas.openxmlformats.org/officeDocument/2006/customXml" ds:itemID="{33BEEC8F-0AD5-4DA3-803F-B2DF7718BDEE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0x010100AC054AC7DA806C4288D9BF1C0D4AD573</vt:lpwstr>
  </property>
  <property fmtid="{D5CDD505-2E9C-101B-9397-08002B2CF9AE}" pid="3" name="MediaServiceImageTags">
    <vt:lpwstr/>
  </property>
</Properties>
</file>