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0215" windowHeight="7200" tabRatio="666" activeTab="1"/>
  </bookViews>
  <sheets>
    <sheet name="必要経費概算書（令和３年度分）" sheetId="1" r:id="rId1"/>
    <sheet name="必要経費概算書（令和４年度分） " sheetId="2" r:id="rId2"/>
    <sheet name="必要経費概算書（令和５年度分）" sheetId="3" r:id="rId3"/>
    <sheet name="年度別契約額と割合確認" sheetId="4" r:id="rId4"/>
  </sheets>
  <definedNames>
    <definedName name="_xlnm.Print_Area" localSheetId="0">'必要経費概算書（令和３年度分）'!$A$1:$E$128</definedName>
    <definedName name="_xlnm.Print_Area" localSheetId="1">'必要経費概算書（令和４年度分） '!$A$1:$E$128</definedName>
    <definedName name="_xlnm.Print_Area" localSheetId="2">'必要経費概算書（令和５年度分）'!$A$1:$E$127</definedName>
    <definedName name="_xlnm.Print_Titles" localSheetId="0">'必要経費概算書（令和３年度分）'!$3:$3</definedName>
    <definedName name="_xlnm.Print_Titles" localSheetId="1">'必要経費概算書（令和４年度分） '!$3:$3</definedName>
    <definedName name="_xlnm.Print_Titles" localSheetId="2">'必要経費概算書（令和５年度分）'!$3:$3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E16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<sst xmlns="http://schemas.openxmlformats.org/spreadsheetml/2006/main" count="693" uniqueCount="254">
  <si>
    <t>委託事業対象経費</t>
  </si>
  <si>
    <t>内訳</t>
  </si>
  <si>
    <t>備考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</si>
  <si>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</si>
  <si>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</si>
  <si>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</si>
  <si>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</si>
  <si>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</si>
  <si>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</si>
  <si>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</si>
  <si>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</si>
  <si>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</si>
  <si>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</si>
  <si>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　・講師謝金</t>
  </si>
  <si>
    <t>　・会場使用料</t>
  </si>
  <si>
    <t>　・セミナー開設諸費</t>
  </si>
  <si>
    <t>委託費の
額（千円）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</si>
  <si>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</si>
  <si>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</si>
  <si>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</si>
  <si>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</si>
  <si>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</si>
  <si>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　・実習材料費</t>
  </si>
  <si>
    <t>用紙代等、各種消耗品費</t>
  </si>
  <si>
    <t>　・事業推進員健康診断料</t>
  </si>
  <si>
    <t>定期健康診断相当費用</t>
  </si>
  <si>
    <t>①事業推進員人件費(リーダー）</t>
  </si>
  <si>
    <t>募集チラシ印刷代、テキスト印刷代、ＤＭ発送費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</si>
  <si>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</si>
  <si>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</si>
  <si>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</si>
  <si>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</si>
  <si>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</si>
  <si>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</si>
  <si>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</si>
  <si>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</si>
  <si>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</si>
  <si>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</si>
  <si>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</si>
  <si>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③リース代等</t>
  </si>
  <si>
    <t>　・自動車リース代</t>
  </si>
  <si>
    <t>　・複合機リース代</t>
  </si>
  <si>
    <t>　・消耗品費（コピー用紙、事務用品）</t>
  </si>
  <si>
    <t>　・ガソリン代</t>
  </si>
  <si>
    <t>　・東京（推進員旅費）</t>
  </si>
  <si>
    <t>　・大阪（推進員旅費）</t>
  </si>
  <si>
    <t>〃</t>
  </si>
  <si>
    <t>　・会場施設（マイク・プロジェクター一式）使用料</t>
  </si>
  <si>
    <t>　・企業謝金（研修先企業）</t>
  </si>
  <si>
    <t>座学4回×2期分</t>
  </si>
  <si>
    <t>　・会場施設料（マイク・プロジェクター一式・演台）</t>
  </si>
  <si>
    <t>募集チラシ印刷代、ポスター印刷、新聞広告</t>
  </si>
  <si>
    <t>（１）情報チャンネルＨＰ</t>
  </si>
  <si>
    <t>　・事務所借料</t>
  </si>
  <si>
    <t>　・事務所光熱水料</t>
  </si>
  <si>
    <t>　・プログラム資料</t>
  </si>
  <si>
    <t>　⑤事務所関係</t>
  </si>
  <si>
    <t>(単位：千円)</t>
  </si>
  <si>
    <t>　・事務用品借料（机3・椅子3）</t>
  </si>
  <si>
    <t>座学5回×2期分</t>
  </si>
  <si>
    <t>=</t>
  </si>
  <si>
    <t xml:space="preserve">   /</t>
  </si>
  <si>
    <t>※</t>
  </si>
  <si>
    <t>必要経費３年度間合計（円）</t>
  </si>
  <si>
    <t>アウトカム指標３年度間合計（人）</t>
  </si>
  <si>
    <t>　・事業推進員厚生年金保険料</t>
  </si>
  <si>
    <t>　・事業推進員厚生年金保険料</t>
  </si>
  <si>
    <t>　・事業推進員子ども・子育て拠出金</t>
  </si>
  <si>
    <t>　・事業推進員子ども・子育て拠出金</t>
  </si>
  <si>
    <t>30,000円×12カ月</t>
  </si>
  <si>
    <t>平日（時間給×1.25倍）月15ｈ×12カ月</t>
  </si>
  <si>
    <t>平日（時間給×1.25倍）1名×月20ｈ×12カ月</t>
  </si>
  <si>
    <t>座学4回×1期分</t>
  </si>
  <si>
    <t>座学4回×1期分</t>
  </si>
  <si>
    <t>実地研修1回×1期分</t>
  </si>
  <si>
    <t>座学5回×1期分（課題資料作成の応用）</t>
  </si>
  <si>
    <t>6ｈ×6,500円×座学5回×1期分</t>
  </si>
  <si>
    <t>　・実習材料費</t>
  </si>
  <si>
    <t>　・バス借上げ料</t>
  </si>
  <si>
    <t>3ｈ×6,500円×座学5回×1期分</t>
  </si>
  <si>
    <t>20,000円×1期分</t>
  </si>
  <si>
    <t>　・基本教材等</t>
  </si>
  <si>
    <t>3ｈ×6,500円×座学4回×2期分</t>
  </si>
  <si>
    <t>　・実習先謝金</t>
  </si>
  <si>
    <t>20,000円×2期分</t>
  </si>
  <si>
    <t>　・事業推進員通勤手当</t>
  </si>
  <si>
    <t>（30,000円×3ｈ）×3回</t>
  </si>
  <si>
    <t>80,000円×12カ月</t>
  </si>
  <si>
    <t>一式20,000円×12カ月</t>
  </si>
  <si>
    <t>　・講師旅費（○○市を想定）</t>
  </si>
  <si>
    <t>　・講師旅費（△△市を想定）</t>
  </si>
  <si>
    <t>　・講師旅費（××市を想定）</t>
  </si>
  <si>
    <t>平日（時間給×1.25倍）月15ｈ×6カ月</t>
  </si>
  <si>
    <t>平日（時間給×1.25倍）1名×月20ｈ×6カ月</t>
  </si>
  <si>
    <t>200,000円×6カ月×0.05</t>
  </si>
  <si>
    <t>200,000円×6カ月×91.50/1,000</t>
  </si>
  <si>
    <t>200,000円×6カ月×0.006</t>
  </si>
  <si>
    <t>200,000円×6カ月×0.00002</t>
  </si>
  <si>
    <t>5,000円×6カ月</t>
  </si>
  <si>
    <t>80,000円×6カ月</t>
  </si>
  <si>
    <t>一式20,000円×6カ月</t>
  </si>
  <si>
    <t>30,000円×6カ月</t>
  </si>
  <si>
    <t>（１）××講習会</t>
  </si>
  <si>
    <t>（２）○△講習会</t>
  </si>
  <si>
    <t>（３）□□講習会</t>
  </si>
  <si>
    <t>△△関連企業実地研修1回×1期分</t>
  </si>
  <si>
    <t>　・マーケティング調査費</t>
  </si>
  <si>
    <t>地元講師と東京講師が分担（東京講師3回）</t>
  </si>
  <si>
    <t>200,000円×12カ月×0.05</t>
  </si>
  <si>
    <t>座学4回×2期分</t>
  </si>
  <si>
    <t>（20,000円×2ｈ）×30回</t>
  </si>
  <si>
    <t>（20,000円×2ｈ）×50回</t>
  </si>
  <si>
    <t>座学5回×2期分（課題資料作成の応用）</t>
  </si>
  <si>
    <t>6ｈ×6,500円×座学5回×2期分</t>
  </si>
  <si>
    <t>現場実習1回×2期分</t>
  </si>
  <si>
    <t>3ｈ×6,500円×座学5回×2期分</t>
  </si>
  <si>
    <t>（２）○○講習会</t>
  </si>
  <si>
    <t>　・求職者地域内滞在費</t>
  </si>
  <si>
    <t>座学5回×1期分</t>
  </si>
  <si>
    <t>座学5回×1期分</t>
  </si>
  <si>
    <t>（10,000円×3ｈ）×座学5回×1期分</t>
  </si>
  <si>
    <t>（座学4回＋実地研修1回）×1期分</t>
  </si>
  <si>
    <t>（10,000円×3ｈ）×座学4回×1期分</t>
  </si>
  <si>
    <t>座学5回×2期分</t>
  </si>
  <si>
    <t>　・専門アドバイザー謝金</t>
  </si>
  <si>
    <t>　・専門アドバイザー旅費（☆☆市を想定）</t>
  </si>
  <si>
    <t>　・販路拡大旅費（東京）</t>
  </si>
  <si>
    <t>　・販売促進パンフレット制作費</t>
  </si>
  <si>
    <t>　・加工設備リース料</t>
  </si>
  <si>
    <t>500円×30ページ×100部</t>
  </si>
  <si>
    <t>　・講師旅費（○○市及び東京を想定）</t>
  </si>
  <si>
    <t>1,000円×20人×1期分</t>
  </si>
  <si>
    <t>1,000円×10人×1期分</t>
  </si>
  <si>
    <t>1,000円×15人×2期分</t>
  </si>
  <si>
    <t>3ｈ×6,500円×座学4回×1期分</t>
  </si>
  <si>
    <t>現場実習1回×1期分</t>
  </si>
  <si>
    <t>1,000円×15人×1期分</t>
  </si>
  <si>
    <t>（４）ＵＩＪターン就労体験</t>
  </si>
  <si>
    <t>（５）高校３年生への企業説明会</t>
  </si>
  <si>
    <t>（６）大学４年生への企業説明会</t>
  </si>
  <si>
    <t>（２）合同就職セミナー、面接会</t>
  </si>
  <si>
    <t>（３）ＵＩＪターン説明会、面接会</t>
  </si>
  <si>
    <t>（5,000円×2ｈ）×30回</t>
  </si>
  <si>
    <t>専門アドバイザー同行費用×6回</t>
  </si>
  <si>
    <t>【地域名：○○市　・協議会名：○○市地域雇用創造協議会】</t>
  </si>
  <si>
    <t>活性化事業打合せ（市旅費規程日帰り）2名分2回</t>
  </si>
  <si>
    <t>講師との打合せ（市旅費規程日帰り）1名分</t>
  </si>
  <si>
    <t>ＵＩＪターン企業説明会随行(市旅費規程1泊2日）2名分</t>
  </si>
  <si>
    <t>　①旅費</t>
  </si>
  <si>
    <t>１　人件費</t>
  </si>
  <si>
    <t>２　管理費</t>
  </si>
  <si>
    <t>Ａ　事業所の魅力向上、事業拡大の取組</t>
  </si>
  <si>
    <t>Ｂ　人材育成の取組</t>
  </si>
  <si>
    <t>Ｃ　就職促進の取組</t>
  </si>
  <si>
    <t>市職員主査級（概ね大卒10年目）相当×6カ月</t>
  </si>
  <si>
    <t>市職員主事級（一般職員3年目相当）1名×6カ月</t>
  </si>
  <si>
    <t>2,000円×16社分×座学4回×1期分</t>
  </si>
  <si>
    <t>（30,000円×3ｈ）×3回×1期分</t>
  </si>
  <si>
    <t>50円×1,000部×1期分</t>
  </si>
  <si>
    <t>1期分</t>
  </si>
  <si>
    <t>55,000円×45人×1期分</t>
  </si>
  <si>
    <t>200円×45部×1期分</t>
  </si>
  <si>
    <t>市職員主査級（概ね大卒10年目）相当×12カ月</t>
  </si>
  <si>
    <t>5,000円×12カ月</t>
  </si>
  <si>
    <t>市職員主事級（一般職員3年目相当）1名×12カ月</t>
  </si>
  <si>
    <t>200,000円×12カ月×91.50/1,000</t>
  </si>
  <si>
    <t>200,000円×12カ月×0.006</t>
  </si>
  <si>
    <t>200,000円×12カ月×0.00002</t>
  </si>
  <si>
    <t>月額8,000円×2台×12カ月</t>
  </si>
  <si>
    <t>月額26,000円×1台（軽自動車）×12カ月</t>
  </si>
  <si>
    <t>月額10,200円×一式×12カ月</t>
  </si>
  <si>
    <t>1月あたり80㍑×140円×12カ月</t>
  </si>
  <si>
    <t>月額8,000円×2台×6カ月</t>
  </si>
  <si>
    <t>月額26,000円×1台（軽自動車）×6カ月</t>
  </si>
  <si>
    <t>月額10,200円×一式×6カ月</t>
  </si>
  <si>
    <t>1月あたり80㍑×140円×6カ月</t>
  </si>
  <si>
    <t>（10,000円×3ｈ）×座学5回×2期分</t>
  </si>
  <si>
    <t>募集チラシ印刷代、テキスト印刷代、ＤＭ発送費×2期分</t>
  </si>
  <si>
    <t>募集チラシ印刷代、テキスト印刷代、ＤＭ発送費×2期分</t>
  </si>
  <si>
    <t>募集チラシ印刷代、ポスター印刷、新聞広告×2期分</t>
  </si>
  <si>
    <t>（10,000円×3ｈ）×座学4回×2期分</t>
  </si>
  <si>
    <t>2,000円×16社分×座学4回×2期分</t>
  </si>
  <si>
    <t>（座学4回＋実地研修1回）×2期分</t>
  </si>
  <si>
    <t>実地研修1回×2期分</t>
  </si>
  <si>
    <t>△△関連企業実地研修1回×2期分</t>
  </si>
  <si>
    <t>1,000円×15社×2期分</t>
  </si>
  <si>
    <t>1,000円×15社×1期分</t>
  </si>
  <si>
    <t>（5,000円×2ｈ）×50回</t>
  </si>
  <si>
    <t>専門アドバイザー同行費用×8回</t>
  </si>
  <si>
    <t>1,000円×10人×2期分</t>
  </si>
  <si>
    <t>1,000円×1回×1期分</t>
  </si>
  <si>
    <t>1,000円×1回×2期分</t>
  </si>
  <si>
    <t>地元講師と東京講師が分担（東京講師6回）</t>
  </si>
  <si>
    <t>1,000円×20人×2期分</t>
  </si>
  <si>
    <t>募集チラシ印刷代、テキスト印刷代×2期分</t>
  </si>
  <si>
    <t>（30,000円×3ｈ）×3回×2期分</t>
  </si>
  <si>
    <t>2期分</t>
  </si>
  <si>
    <t>50円×1,000部×2期分</t>
  </si>
  <si>
    <t>55,000円×45人×2期分</t>
  </si>
  <si>
    <t>200円×45部×2期分</t>
  </si>
  <si>
    <t>（30,000円×3ｈ）×3回×2期分</t>
  </si>
  <si>
    <t>2期分</t>
  </si>
  <si>
    <t>３　事業費</t>
  </si>
  <si>
    <t>小計（１＋２＋３）</t>
  </si>
  <si>
    <t>５　消費税</t>
  </si>
  <si>
    <t>４　小計（１＋２＋３）</t>
  </si>
  <si>
    <t>　①事業所の魅力向上、
　　　事業拡大の取組</t>
  </si>
  <si>
    <t>　②人材育成の取組</t>
  </si>
  <si>
    <t>　③就職促進の取組</t>
  </si>
  <si>
    <t>※　アウトカム１人当たりの雇用に要する経費が100万円を超えると失格。</t>
  </si>
  <si>
    <t>（　　○○市地域雇用創造　　）協議会</t>
  </si>
  <si>
    <t>（20,000円×2ｈ）×10回</t>
  </si>
  <si>
    <t>（5,000円×2ｈ）×10回</t>
  </si>
  <si>
    <t>100,000円×2回</t>
  </si>
  <si>
    <t>一式月額25,000円×12カ月</t>
  </si>
  <si>
    <t>一式月額25,000円×2カ月</t>
  </si>
  <si>
    <t>500円×30ページ×30部</t>
  </si>
  <si>
    <t>280,000円×6カ月×0.05</t>
  </si>
  <si>
    <t>280,000円×6カ月×91.50/1,000</t>
  </si>
  <si>
    <t>280,000円×6カ月×0.006</t>
  </si>
  <si>
    <t>280,000円×6カ月×0.00002</t>
  </si>
  <si>
    <t>280,000円×12カ月×0.05</t>
  </si>
  <si>
    <t>280,000円×12カ月×91.50/1,000</t>
  </si>
  <si>
    <t>280,000円×12カ月×0.006</t>
  </si>
  <si>
    <t>280,000円×12カ月×0.00002</t>
  </si>
  <si>
    <t>地域雇用活性化推進事業の年度別契約額と割合確認</t>
  </si>
  <si>
    <t>事業構想必要経費概算書（令和４年度分）</t>
  </si>
  <si>
    <t>280,000円×6カ月×0.0025</t>
  </si>
  <si>
    <t>200,000円×6カ月×0.0025</t>
  </si>
  <si>
    <t>280,000円×12カ月×0.0025</t>
  </si>
  <si>
    <t>200,000円×12カ月×0.0025</t>
  </si>
  <si>
    <t>280,000円×12カ月×0.0025</t>
  </si>
  <si>
    <t>200,000円×12カ月×0.0025</t>
  </si>
  <si>
    <t>経験交流会参加(市旅費規程1泊2日）2名分</t>
  </si>
  <si>
    <t>（１）○○講習会</t>
  </si>
  <si>
    <t>（３）△△講習会</t>
  </si>
  <si>
    <t>（４）伴走型支援</t>
  </si>
  <si>
    <t>事業構想必要経費概算書（令和３年度分）</t>
  </si>
  <si>
    <t>事業構想必要経費概算書（令和５年度分）</t>
  </si>
  <si>
    <t>４　人件費＋管理費＋事業費の合計額</t>
  </si>
  <si>
    <t>合計額（「４」＋「５」）</t>
  </si>
  <si>
    <t>合計額　（４＋５）</t>
  </si>
  <si>
    <t>280,000円×6カ月×0.00895</t>
  </si>
  <si>
    <t>280,000円×6カ月×0.0036</t>
  </si>
  <si>
    <t>200,000円×6カ月×0.00895</t>
  </si>
  <si>
    <t>200,000円×6カ月×0.0036</t>
  </si>
  <si>
    <t>年度毎に1,500万円(広域地域は年度毎に
1,500万円又は総額の30％以下）（必須）</t>
  </si>
  <si>
    <t>280,000円×12カ月×0.00895</t>
  </si>
  <si>
    <t>280,000円×12カ月×0.0036</t>
  </si>
  <si>
    <t>200,000円×12カ月×0.00895</t>
  </si>
  <si>
    <t>200,000円×12カ月×0.0036</t>
  </si>
  <si>
    <t>令和３年度
人件費割合</t>
  </si>
  <si>
    <t>令和４年度
人件費割合</t>
  </si>
  <si>
    <t>令和５年度
人件費割合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</si>
</sst>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  <numFmt numFmtId="184" formatCode="&quot;平成&quot;##&quot;年度&quot;"/>
    <numFmt numFmtId="185" formatCode="&quot;令和&quot;##&quot;年度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0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9"/>
      <color rgb="FFFF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dashed"/>
      <right style="medium"/>
      <top style="hair"/>
      <bottom style="thin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38" fontId="47" fillId="0" borderId="10" xfId="49" applyFont="1" applyBorder="1" applyAlignment="1">
      <alignment vertical="center"/>
    </xf>
    <xf numFmtId="0" fontId="48" fillId="33" borderId="11" xfId="0" applyFont="1" applyFill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41" fillId="0" borderId="11" xfId="49" applyFont="1" applyBorder="1" applyAlignment="1">
      <alignment vertical="center"/>
    </xf>
    <xf numFmtId="0" fontId="50" fillId="0" borderId="0" xfId="0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41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41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41" fillId="0" borderId="26" xfId="49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41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41" fillId="0" borderId="32" xfId="49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1" fillId="0" borderId="0" xfId="0" applyFont="1" applyAlignment="1">
      <alignment vertical="center"/>
    </xf>
    <xf numFmtId="0" fontId="48" fillId="34" borderId="36" xfId="0" applyFont="1" applyFill="1" applyBorder="1" applyAlignment="1">
      <alignment vertical="center" shrinkToFit="1"/>
    </xf>
    <xf numFmtId="38" fontId="0" fillId="0" borderId="37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40" xfId="0" applyFont="1" applyBorder="1" applyAlignment="1">
      <alignment horizontal="right" vertical="center"/>
    </xf>
    <xf numFmtId="0" fontId="52" fillId="0" borderId="41" xfId="0" applyFont="1" applyBorder="1" applyAlignment="1">
      <alignment vertical="center"/>
    </xf>
    <xf numFmtId="38" fontId="52" fillId="0" borderId="41" xfId="49" applyFont="1" applyBorder="1" applyAlignment="1">
      <alignment horizontal="right" vertical="center"/>
    </xf>
    <xf numFmtId="0" fontId="52" fillId="0" borderId="42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43" xfId="0" applyFont="1" applyBorder="1" applyAlignment="1">
      <alignment vertical="center" shrinkToFit="1"/>
    </xf>
    <xf numFmtId="38" fontId="0" fillId="0" borderId="43" xfId="49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0" fontId="0" fillId="0" borderId="26" xfId="0" applyFont="1" applyBorder="1" applyAlignment="1">
      <alignment vertical="center" shrinkToFit="1"/>
    </xf>
    <xf numFmtId="38" fontId="0" fillId="0" borderId="26" xfId="49" applyNumberFormat="1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38" fontId="0" fillId="0" borderId="48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2" xfId="0" applyFont="1" applyBorder="1" applyAlignment="1">
      <alignment horizontal="center" vertical="center" shrinkToFit="1"/>
    </xf>
    <xf numFmtId="38" fontId="0" fillId="0" borderId="32" xfId="49" applyFont="1" applyBorder="1" applyAlignment="1">
      <alignment horizontal="center" vertical="center" wrapText="1"/>
    </xf>
    <xf numFmtId="0" fontId="0" fillId="34" borderId="51" xfId="0" applyFont="1" applyFill="1" applyBorder="1" applyAlignment="1">
      <alignment vertical="center" shrinkToFit="1"/>
    </xf>
    <xf numFmtId="38" fontId="0" fillId="34" borderId="51" xfId="49" applyFont="1" applyFill="1" applyBorder="1" applyAlignment="1">
      <alignment vertical="center"/>
    </xf>
    <xf numFmtId="0" fontId="0" fillId="28" borderId="11" xfId="0" applyFont="1" applyFill="1" applyBorder="1" applyAlignment="1">
      <alignment vertical="center" shrinkToFit="1"/>
    </xf>
    <xf numFmtId="38" fontId="0" fillId="28" borderId="11" xfId="49" applyFont="1" applyFill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38" fontId="0" fillId="0" borderId="17" xfId="49" applyNumberFormat="1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46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55" xfId="0" applyFont="1" applyBorder="1" applyAlignment="1">
      <alignment vertical="center" shrinkToFit="1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0" fontId="0" fillId="34" borderId="36" xfId="0" applyFont="1" applyFill="1" applyBorder="1" applyAlignment="1">
      <alignment vertical="center" shrinkToFit="1"/>
    </xf>
    <xf numFmtId="38" fontId="0" fillId="34" borderId="36" xfId="49" applyFont="1" applyFill="1" applyBorder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38" fontId="0" fillId="0" borderId="20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38" fontId="0" fillId="34" borderId="11" xfId="49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0" fontId="0" fillId="0" borderId="23" xfId="0" applyFont="1" applyBorder="1" applyAlignment="1">
      <alignment vertical="center" shrinkToFit="1"/>
    </xf>
    <xf numFmtId="38" fontId="0" fillId="34" borderId="11" xfId="49" applyFont="1" applyFill="1" applyBorder="1" applyAlignment="1">
      <alignment vertical="center"/>
    </xf>
    <xf numFmtId="0" fontId="48" fillId="34" borderId="12" xfId="0" applyFont="1" applyFill="1" applyBorder="1" applyAlignment="1">
      <alignment vertical="center" shrinkToFit="1"/>
    </xf>
    <xf numFmtId="38" fontId="0" fillId="0" borderId="50" xfId="49" applyFont="1" applyBorder="1" applyAlignment="1">
      <alignment vertical="center"/>
    </xf>
    <xf numFmtId="185" fontId="0" fillId="0" borderId="13" xfId="49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34" borderId="13" xfId="0" applyNumberFormat="1" applyFill="1" applyBorder="1" applyAlignment="1">
      <alignment vertical="center"/>
    </xf>
    <xf numFmtId="0" fontId="41" fillId="0" borderId="59" xfId="0" applyFon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vertical="center"/>
    </xf>
    <xf numFmtId="0" fontId="0" fillId="0" borderId="60" xfId="0" applyBorder="1" applyAlignment="1">
      <alignment vertical="center"/>
    </xf>
    <xf numFmtId="176" fontId="0" fillId="0" borderId="60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176" fontId="0" fillId="34" borderId="63" xfId="42" applyNumberFormat="1" applyFont="1" applyFill="1" applyBorder="1" applyAlignment="1">
      <alignment horizontal="right" vertical="center"/>
    </xf>
    <xf numFmtId="176" fontId="0" fillId="34" borderId="64" xfId="42" applyNumberFormat="1" applyFont="1" applyFill="1" applyBorder="1" applyAlignment="1">
      <alignment horizontal="right" vertical="center"/>
    </xf>
    <xf numFmtId="38" fontId="0" fillId="34" borderId="65" xfId="49" applyFont="1" applyFill="1" applyBorder="1" applyAlignment="1">
      <alignment horizontal="center" vertical="center"/>
    </xf>
    <xf numFmtId="38" fontId="0" fillId="34" borderId="66" xfId="49" applyFont="1" applyFill="1" applyBorder="1" applyAlignment="1">
      <alignment horizontal="center" vertical="center"/>
    </xf>
    <xf numFmtId="176" fontId="0" fillId="33" borderId="65" xfId="42" applyNumberFormat="1" applyFont="1" applyFill="1" applyBorder="1" applyAlignment="1">
      <alignment horizontal="right" vertical="center"/>
    </xf>
    <xf numFmtId="176" fontId="0" fillId="33" borderId="66" xfId="42" applyNumberFormat="1" applyFont="1" applyFill="1" applyBorder="1" applyAlignment="1">
      <alignment horizontal="right" vertical="center"/>
    </xf>
    <xf numFmtId="38" fontId="0" fillId="28" borderId="65" xfId="49" applyFont="1" applyFill="1" applyBorder="1" applyAlignment="1">
      <alignment horizontal="center" vertical="center"/>
    </xf>
    <xf numFmtId="38" fontId="0" fillId="28" borderId="66" xfId="49" applyFont="1" applyFill="1" applyBorder="1" applyAlignment="1">
      <alignment horizontal="center" vertical="center"/>
    </xf>
    <xf numFmtId="176" fontId="0" fillId="34" borderId="67" xfId="42" applyNumberFormat="1" applyFont="1" applyFill="1" applyBorder="1" applyAlignment="1">
      <alignment horizontal="right" vertical="center"/>
    </xf>
    <xf numFmtId="176" fontId="0" fillId="34" borderId="68" xfId="42" applyNumberFormat="1" applyFont="1" applyFill="1" applyBorder="1" applyAlignment="1">
      <alignment horizontal="right" vertical="center"/>
    </xf>
    <xf numFmtId="38" fontId="0" fillId="33" borderId="65" xfId="49" applyFont="1" applyFill="1" applyBorder="1" applyAlignment="1">
      <alignment horizontal="center" vertical="center"/>
    </xf>
    <xf numFmtId="38" fontId="0" fillId="33" borderId="66" xfId="49" applyFont="1" applyFill="1" applyBorder="1" applyAlignment="1">
      <alignment horizontal="center" vertical="center"/>
    </xf>
    <xf numFmtId="38" fontId="47" fillId="0" borderId="69" xfId="49" applyFont="1" applyBorder="1" applyAlignment="1">
      <alignment horizontal="center" vertical="center"/>
    </xf>
    <xf numFmtId="38" fontId="47" fillId="0" borderId="70" xfId="49" applyFont="1" applyBorder="1" applyAlignment="1">
      <alignment horizontal="center" vertical="center"/>
    </xf>
    <xf numFmtId="38" fontId="0" fillId="34" borderId="63" xfId="49" applyFont="1" applyFill="1" applyBorder="1" applyAlignment="1">
      <alignment horizontal="center" vertical="center"/>
    </xf>
    <xf numFmtId="38" fontId="0" fillId="34" borderId="64" xfId="49" applyFont="1" applyFill="1" applyBorder="1" applyAlignment="1">
      <alignment horizontal="center" vertical="center"/>
    </xf>
    <xf numFmtId="176" fontId="0" fillId="34" borderId="71" xfId="42" applyNumberFormat="1" applyFont="1" applyFill="1" applyBorder="1" applyAlignment="1">
      <alignment horizontal="right" vertical="center"/>
    </xf>
    <xf numFmtId="176" fontId="0" fillId="34" borderId="72" xfId="42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35" borderId="28" xfId="0" applyFill="1" applyBorder="1" applyAlignment="1">
      <alignment horizontal="center" vertical="center" textRotation="255" wrapText="1"/>
    </xf>
    <xf numFmtId="0" fontId="0" fillId="35" borderId="76" xfId="0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1428750</xdr:colOff>
      <xdr:row>11</xdr:row>
      <xdr:rowOff>200025</xdr:rowOff>
    </xdr:from>
    <xdr:to>
      <xdr:col>6</xdr:col>
      <xdr:colOff>171450</xdr:colOff>
      <xdr:row>13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752600" y="4152900"/>
          <a:ext cx="3171825" cy="457200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41.421875" style="100" customWidth="1"/>
    <col min="2" max="2" width="10.57421875" style="101" customWidth="1"/>
    <col min="3" max="3" width="10.28125" style="101" bestFit="1" customWidth="1"/>
    <col min="4" max="4" width="6.140625" style="101" customWidth="1"/>
    <col min="5" max="5" width="42.57421875" style="102" customWidth="1"/>
  </cols>
  <sheetData>
    <row r="1" spans="1:5" ht="17.25">
      <c r="A1" s="117" t="s">
        <v>237</v>
      </c>
      <c r="B1" s="117"/>
      <c r="C1" s="117"/>
      <c r="D1" s="117"/>
      <c r="E1" s="117"/>
    </row>
    <row r="2" spans="1:5" ht="18" thickBot="1">
      <c r="A2" s="69" t="s">
        <v>144</v>
      </c>
      <c r="B2" s="53"/>
      <c r="C2" s="53"/>
      <c r="D2" s="53"/>
      <c r="E2" s="53"/>
    </row>
    <row r="3" spans="1:5" ht="27.75" thickBot="1">
      <c r="A3" s="70" t="s">
        <v>0</v>
      </c>
      <c r="B3" s="71" t="s">
        <v>16</v>
      </c>
      <c r="C3" s="118" t="s">
        <v>1</v>
      </c>
      <c r="D3" s="119"/>
      <c r="E3" s="70" t="s">
        <v>2</v>
      </c>
    </row>
    <row r="4" spans="1:5" ht="15" customHeight="1">
      <c r="A4" s="72" t="s">
        <v>149</v>
      </c>
      <c r="B4" s="73">
        <f>SUM(B5:B26)</f>
        <v>3786</v>
      </c>
      <c r="C4" s="120"/>
      <c r="D4" s="121"/>
      <c r="E4" s="107"/>
    </row>
    <row r="5" spans="1:5" ht="13.5">
      <c r="A5" s="76" t="s">
        <v>26</v>
      </c>
      <c r="B5" s="77">
        <f>ROUNDUP(C5*D5/1000,0)</f>
        <v>1680</v>
      </c>
      <c r="C5" s="66">
        <v>280000</v>
      </c>
      <c r="D5" s="58">
        <v>6</v>
      </c>
      <c r="E5" s="55" t="s">
        <v>154</v>
      </c>
    </row>
    <row r="6" spans="1:5" ht="13.5">
      <c r="A6" s="55" t="s">
        <v>29</v>
      </c>
      <c r="B6" s="65">
        <f>ROUNDUP(C6*D6/1000,0)</f>
        <v>179</v>
      </c>
      <c r="C6" s="66">
        <f>C5/22/8*1.25</f>
        <v>1988.6363636363637</v>
      </c>
      <c r="D6" s="58">
        <v>90</v>
      </c>
      <c r="E6" s="55" t="s">
        <v>92</v>
      </c>
    </row>
    <row r="7" spans="1:5" s="6" customFormat="1" ht="13.5">
      <c r="A7" s="55" t="s">
        <v>24</v>
      </c>
      <c r="B7" s="65">
        <f>ROUNDUP(C7*D7/1000,0)</f>
        <v>10</v>
      </c>
      <c r="C7" s="66">
        <v>9200</v>
      </c>
      <c r="D7" s="58">
        <v>1</v>
      </c>
      <c r="E7" s="55" t="s">
        <v>25</v>
      </c>
    </row>
    <row r="8" spans="1:5" ht="13.5">
      <c r="A8" s="55" t="s">
        <v>3</v>
      </c>
      <c r="B8" s="56">
        <f aca="true" t="shared" si="0" ref="B8:B25">ROUNDUP(C8*D8/1000,0)</f>
        <v>84</v>
      </c>
      <c r="C8" s="66">
        <f>C5*6*0.05</f>
        <v>84000</v>
      </c>
      <c r="D8" s="58">
        <v>1</v>
      </c>
      <c r="E8" s="55" t="s">
        <v>217</v>
      </c>
    </row>
    <row r="9" spans="1:5" ht="13.5">
      <c r="A9" s="55" t="s">
        <v>4</v>
      </c>
      <c r="B9" s="56">
        <f t="shared" si="0"/>
        <v>16</v>
      </c>
      <c r="C9" s="66">
        <v>15036</v>
      </c>
      <c r="D9" s="58">
        <v>1</v>
      </c>
      <c r="E9" s="55" t="s">
        <v>242</v>
      </c>
    </row>
    <row r="10" spans="1:5" ht="13.5">
      <c r="A10" s="55" t="s">
        <v>67</v>
      </c>
      <c r="B10" s="56">
        <f>ROUNDUP(C10*D10/1000,0)</f>
        <v>7</v>
      </c>
      <c r="C10" s="66">
        <v>6048</v>
      </c>
      <c r="D10" s="58">
        <v>1</v>
      </c>
      <c r="E10" s="55" t="s">
        <v>243</v>
      </c>
    </row>
    <row r="11" spans="1:5" ht="13.5">
      <c r="A11" s="55" t="s">
        <v>65</v>
      </c>
      <c r="B11" s="56">
        <f t="shared" si="0"/>
        <v>154</v>
      </c>
      <c r="C11" s="66">
        <f>C5*6*91.5/1000</f>
        <v>153720</v>
      </c>
      <c r="D11" s="58">
        <v>1</v>
      </c>
      <c r="E11" s="55" t="s">
        <v>218</v>
      </c>
    </row>
    <row r="12" spans="1:5" ht="13.5">
      <c r="A12" s="55" t="s">
        <v>5</v>
      </c>
      <c r="B12" s="56">
        <f t="shared" si="0"/>
        <v>11</v>
      </c>
      <c r="C12" s="66">
        <f>C5*6*0.006</f>
        <v>10080</v>
      </c>
      <c r="D12" s="58">
        <v>1</v>
      </c>
      <c r="E12" s="55" t="s">
        <v>219</v>
      </c>
    </row>
    <row r="13" spans="1:5" ht="13.5">
      <c r="A13" s="55" t="s">
        <v>6</v>
      </c>
      <c r="B13" s="56">
        <f t="shared" si="0"/>
        <v>5</v>
      </c>
      <c r="C13" s="66">
        <f>C5*6*0.0025</f>
        <v>4200</v>
      </c>
      <c r="D13" s="58">
        <v>1</v>
      </c>
      <c r="E13" s="55" t="s">
        <v>227</v>
      </c>
    </row>
    <row r="14" spans="1:5" ht="13.5">
      <c r="A14" s="55" t="s">
        <v>7</v>
      </c>
      <c r="B14" s="56">
        <f t="shared" si="0"/>
        <v>1</v>
      </c>
      <c r="C14" s="66">
        <f>C5*6*0.00002</f>
        <v>33.6</v>
      </c>
      <c r="D14" s="58">
        <v>1</v>
      </c>
      <c r="E14" s="55" t="s">
        <v>220</v>
      </c>
    </row>
    <row r="15" spans="1:5" s="54" customFormat="1" ht="13.5">
      <c r="A15" s="55" t="s">
        <v>85</v>
      </c>
      <c r="B15" s="56">
        <f>ROUNDUP(C15*D15/1000,0)</f>
        <v>30</v>
      </c>
      <c r="C15" s="57">
        <v>5000</v>
      </c>
      <c r="D15" s="58">
        <v>6</v>
      </c>
      <c r="E15" s="55" t="s">
        <v>98</v>
      </c>
    </row>
    <row r="16" spans="1:5" ht="13.5">
      <c r="A16" s="59" t="s">
        <v>32</v>
      </c>
      <c r="B16" s="60">
        <f t="shared" si="0"/>
        <v>1200</v>
      </c>
      <c r="C16" s="61">
        <v>200000</v>
      </c>
      <c r="D16" s="62">
        <v>6</v>
      </c>
      <c r="E16" s="59" t="s">
        <v>155</v>
      </c>
    </row>
    <row r="17" spans="1:5" ht="13.5">
      <c r="A17" s="55" t="s">
        <v>29</v>
      </c>
      <c r="B17" s="65">
        <f>ROUNDUP(C17*D17/1000,0)</f>
        <v>171</v>
      </c>
      <c r="C17" s="66">
        <f>C16/22/8*1.25</f>
        <v>1420.4545454545453</v>
      </c>
      <c r="D17" s="58">
        <v>120</v>
      </c>
      <c r="E17" s="55" t="s">
        <v>93</v>
      </c>
    </row>
    <row r="18" spans="1:5" s="6" customFormat="1" ht="13.5">
      <c r="A18" s="59" t="s">
        <v>33</v>
      </c>
      <c r="B18" s="67">
        <f t="shared" si="0"/>
        <v>10</v>
      </c>
      <c r="C18" s="68">
        <v>9200</v>
      </c>
      <c r="D18" s="62">
        <v>1</v>
      </c>
      <c r="E18" s="59" t="s">
        <v>25</v>
      </c>
    </row>
    <row r="19" spans="1:5" ht="13.5">
      <c r="A19" s="55" t="s">
        <v>34</v>
      </c>
      <c r="B19" s="56">
        <f t="shared" si="0"/>
        <v>60</v>
      </c>
      <c r="C19" s="66">
        <f>C16*6*0.05</f>
        <v>60000</v>
      </c>
      <c r="D19" s="58">
        <v>1</v>
      </c>
      <c r="E19" s="55" t="s">
        <v>94</v>
      </c>
    </row>
    <row r="20" spans="1:5" ht="13.5">
      <c r="A20" s="55" t="s">
        <v>35</v>
      </c>
      <c r="B20" s="56">
        <f t="shared" si="0"/>
        <v>11</v>
      </c>
      <c r="C20" s="66">
        <v>10740</v>
      </c>
      <c r="D20" s="58">
        <v>1</v>
      </c>
      <c r="E20" s="55" t="s">
        <v>244</v>
      </c>
    </row>
    <row r="21" spans="1:5" ht="13.5">
      <c r="A21" s="55" t="s">
        <v>68</v>
      </c>
      <c r="B21" s="56">
        <f t="shared" si="0"/>
        <v>5</v>
      </c>
      <c r="C21" s="66">
        <v>4320</v>
      </c>
      <c r="D21" s="58">
        <v>1</v>
      </c>
      <c r="E21" s="55" t="s">
        <v>245</v>
      </c>
    </row>
    <row r="22" spans="1:5" ht="13.5">
      <c r="A22" s="55" t="s">
        <v>66</v>
      </c>
      <c r="B22" s="56">
        <f t="shared" si="0"/>
        <v>110</v>
      </c>
      <c r="C22" s="66">
        <f>C16*6*91.5/1000</f>
        <v>109800</v>
      </c>
      <c r="D22" s="58">
        <v>1</v>
      </c>
      <c r="E22" s="55" t="s">
        <v>95</v>
      </c>
    </row>
    <row r="23" spans="1:5" ht="13.5">
      <c r="A23" s="55" t="s">
        <v>36</v>
      </c>
      <c r="B23" s="56">
        <f t="shared" si="0"/>
        <v>8</v>
      </c>
      <c r="C23" s="66">
        <f>C16*6*0.006</f>
        <v>7200</v>
      </c>
      <c r="D23" s="58">
        <v>1</v>
      </c>
      <c r="E23" s="59" t="s">
        <v>96</v>
      </c>
    </row>
    <row r="24" spans="1:5" ht="13.5">
      <c r="A24" s="55" t="s">
        <v>37</v>
      </c>
      <c r="B24" s="56">
        <f t="shared" si="0"/>
        <v>3</v>
      </c>
      <c r="C24" s="66">
        <f>C16*6*0.0025</f>
        <v>3000</v>
      </c>
      <c r="D24" s="58">
        <v>1</v>
      </c>
      <c r="E24" s="55" t="s">
        <v>228</v>
      </c>
    </row>
    <row r="25" spans="1:5" ht="13.5">
      <c r="A25" s="55" t="s">
        <v>38</v>
      </c>
      <c r="B25" s="56">
        <f t="shared" si="0"/>
        <v>1</v>
      </c>
      <c r="C25" s="66">
        <f>C16*6*0.00002</f>
        <v>24.000000000000004</v>
      </c>
      <c r="D25" s="58">
        <v>1</v>
      </c>
      <c r="E25" s="55" t="s">
        <v>97</v>
      </c>
    </row>
    <row r="26" spans="1:5" s="54" customFormat="1" ht="13.5">
      <c r="A26" s="55" t="s">
        <v>85</v>
      </c>
      <c r="B26" s="56">
        <f>ROUNDUP(C26*D26/1000,0)</f>
        <v>30</v>
      </c>
      <c r="C26" s="57">
        <v>5000</v>
      </c>
      <c r="D26" s="58">
        <v>6</v>
      </c>
      <c r="E26" s="55" t="s">
        <v>98</v>
      </c>
    </row>
    <row r="27" spans="1:5" ht="15" customHeight="1">
      <c r="A27" s="99" t="s">
        <v>150</v>
      </c>
      <c r="B27" s="106">
        <f>B28+B34+B38+B42+B45</f>
        <v>1710</v>
      </c>
      <c r="C27" s="122"/>
      <c r="D27" s="123"/>
      <c r="E27" s="99"/>
    </row>
    <row r="28" spans="1:5" ht="13.5">
      <c r="A28" s="76" t="s">
        <v>148</v>
      </c>
      <c r="B28" s="80">
        <f>SUM(B29:B33)</f>
        <v>266</v>
      </c>
      <c r="C28" s="78"/>
      <c r="D28" s="79"/>
      <c r="E28" s="76"/>
    </row>
    <row r="29" spans="1:5" ht="13.5">
      <c r="A29" s="59" t="s">
        <v>44</v>
      </c>
      <c r="B29" s="67">
        <f>ROUNDUP(C29*D29/1000,0)</f>
        <v>118</v>
      </c>
      <c r="C29" s="68">
        <v>29260</v>
      </c>
      <c r="D29" s="62">
        <v>4</v>
      </c>
      <c r="E29" s="59" t="s">
        <v>145</v>
      </c>
    </row>
    <row r="30" spans="1:5" ht="13.5">
      <c r="A30" s="59" t="s">
        <v>45</v>
      </c>
      <c r="B30" s="67">
        <f>ROUNDUP(C30*D30/1000,0)</f>
        <v>10</v>
      </c>
      <c r="C30" s="68">
        <v>9860</v>
      </c>
      <c r="D30" s="62">
        <v>1</v>
      </c>
      <c r="E30" s="59" t="s">
        <v>146</v>
      </c>
    </row>
    <row r="31" spans="1:5" ht="13.5">
      <c r="A31" s="59" t="s">
        <v>44</v>
      </c>
      <c r="B31" s="67">
        <f>ROUNDUP(C31*D31/1000,0)</f>
        <v>59</v>
      </c>
      <c r="C31" s="68">
        <v>29260</v>
      </c>
      <c r="D31" s="62">
        <v>2</v>
      </c>
      <c r="E31" s="59" t="s">
        <v>233</v>
      </c>
    </row>
    <row r="32" spans="1:5" ht="13.5">
      <c r="A32" s="59" t="s">
        <v>44</v>
      </c>
      <c r="B32" s="67">
        <f>ROUNDUP(C32*D32/1000,0)</f>
        <v>59</v>
      </c>
      <c r="C32" s="68">
        <v>29260</v>
      </c>
      <c r="D32" s="62">
        <v>2</v>
      </c>
      <c r="E32" s="59" t="s">
        <v>147</v>
      </c>
    </row>
    <row r="33" spans="1:5" ht="13.5">
      <c r="A33" s="59" t="s">
        <v>45</v>
      </c>
      <c r="B33" s="67">
        <f>ROUNDUP(C33*D33/1000,0)</f>
        <v>20</v>
      </c>
      <c r="C33" s="68">
        <v>9860</v>
      </c>
      <c r="D33" s="62">
        <v>2</v>
      </c>
      <c r="E33" s="59" t="s">
        <v>147</v>
      </c>
    </row>
    <row r="34" spans="1:5" ht="13.5">
      <c r="A34" s="59" t="s">
        <v>8</v>
      </c>
      <c r="B34" s="67">
        <f>SUM(B35:B37)</f>
        <v>162</v>
      </c>
      <c r="C34" s="81"/>
      <c r="D34" s="82"/>
      <c r="E34" s="59"/>
    </row>
    <row r="35" spans="1:5" ht="13.5">
      <c r="A35" s="59" t="s">
        <v>9</v>
      </c>
      <c r="B35" s="67">
        <f>ROUNDUP(C35*D35/1000,0)</f>
        <v>72</v>
      </c>
      <c r="C35" s="68">
        <v>12000</v>
      </c>
      <c r="D35" s="62">
        <v>6</v>
      </c>
      <c r="E35" s="59"/>
    </row>
    <row r="36" spans="1:5" ht="13.5">
      <c r="A36" s="59" t="s">
        <v>10</v>
      </c>
      <c r="B36" s="67">
        <f>ROUNDUP(C36*D36/1000,0)</f>
        <v>60</v>
      </c>
      <c r="C36" s="68">
        <v>10000</v>
      </c>
      <c r="D36" s="62">
        <v>6</v>
      </c>
      <c r="E36" s="59"/>
    </row>
    <row r="37" spans="1:5" ht="13.5">
      <c r="A37" s="59" t="s">
        <v>11</v>
      </c>
      <c r="B37" s="67">
        <f>ROUNDUP(C37*D37/1000,0)</f>
        <v>30</v>
      </c>
      <c r="C37" s="68">
        <v>5000</v>
      </c>
      <c r="D37" s="62">
        <v>6</v>
      </c>
      <c r="E37" s="59"/>
    </row>
    <row r="38" spans="1:5" ht="13.5">
      <c r="A38" s="59" t="s">
        <v>39</v>
      </c>
      <c r="B38" s="67">
        <f>SUM(B39:B41)</f>
        <v>314</v>
      </c>
      <c r="C38" s="68"/>
      <c r="D38" s="62"/>
      <c r="E38" s="59"/>
    </row>
    <row r="39" spans="1:5" ht="13.5">
      <c r="A39" s="59" t="s">
        <v>21</v>
      </c>
      <c r="B39" s="67">
        <f>ROUNDUP(C39*D39/1000,0)</f>
        <v>96</v>
      </c>
      <c r="C39" s="68">
        <v>16000</v>
      </c>
      <c r="D39" s="62">
        <v>6</v>
      </c>
      <c r="E39" s="59" t="s">
        <v>172</v>
      </c>
    </row>
    <row r="40" spans="1:5" ht="13.5">
      <c r="A40" s="59" t="s">
        <v>40</v>
      </c>
      <c r="B40" s="67">
        <f>ROUNDUP(C40*D40/1000,0)</f>
        <v>156</v>
      </c>
      <c r="C40" s="68">
        <f>26000*1</f>
        <v>26000</v>
      </c>
      <c r="D40" s="62">
        <v>6</v>
      </c>
      <c r="E40" s="59" t="s">
        <v>173</v>
      </c>
    </row>
    <row r="41" spans="1:5" ht="13.5">
      <c r="A41" s="59" t="s">
        <v>41</v>
      </c>
      <c r="B41" s="67">
        <f>ROUNDUP(C41*D41/1000,0)</f>
        <v>62</v>
      </c>
      <c r="C41" s="68">
        <f>10200*1</f>
        <v>10200</v>
      </c>
      <c r="D41" s="62">
        <v>6</v>
      </c>
      <c r="E41" s="59" t="s">
        <v>174</v>
      </c>
    </row>
    <row r="42" spans="1:5" ht="13.5">
      <c r="A42" s="59" t="s">
        <v>12</v>
      </c>
      <c r="B42" s="67">
        <f>SUM(B43:B44)</f>
        <v>188</v>
      </c>
      <c r="C42" s="68"/>
      <c r="D42" s="62"/>
      <c r="E42" s="59"/>
    </row>
    <row r="43" spans="1:5" ht="13.5">
      <c r="A43" s="59" t="s">
        <v>43</v>
      </c>
      <c r="B43" s="67">
        <f>ROUNDUP(C43*D43/1000,0)</f>
        <v>68</v>
      </c>
      <c r="C43" s="68">
        <v>11200</v>
      </c>
      <c r="D43" s="62">
        <v>6</v>
      </c>
      <c r="E43" s="83" t="s">
        <v>175</v>
      </c>
    </row>
    <row r="44" spans="1:5" ht="13.5">
      <c r="A44" s="59" t="s">
        <v>42</v>
      </c>
      <c r="B44" s="67">
        <f>ROUNDUP(C44*D44/1000,0)</f>
        <v>120</v>
      </c>
      <c r="C44" s="68">
        <v>20000</v>
      </c>
      <c r="D44" s="62">
        <v>6</v>
      </c>
      <c r="E44" s="59" t="s">
        <v>23</v>
      </c>
    </row>
    <row r="45" spans="1:5" ht="13.5">
      <c r="A45" s="59" t="s">
        <v>56</v>
      </c>
      <c r="B45" s="67">
        <f>SUM(B46:B48)</f>
        <v>780</v>
      </c>
      <c r="C45" s="68"/>
      <c r="D45" s="62"/>
      <c r="E45" s="83"/>
    </row>
    <row r="46" spans="1:5" ht="13.5">
      <c r="A46" s="59" t="s">
        <v>53</v>
      </c>
      <c r="B46" s="67">
        <f>ROUNDUP(C46*D46/1000,0)</f>
        <v>480</v>
      </c>
      <c r="C46" s="68">
        <v>80000</v>
      </c>
      <c r="D46" s="62">
        <v>6</v>
      </c>
      <c r="E46" s="59" t="s">
        <v>99</v>
      </c>
    </row>
    <row r="47" spans="1:5" ht="13.5">
      <c r="A47" s="59" t="s">
        <v>58</v>
      </c>
      <c r="B47" s="67">
        <f>ROUNDUP(C47*D47/1000,0)</f>
        <v>120</v>
      </c>
      <c r="C47" s="68">
        <v>20000</v>
      </c>
      <c r="D47" s="62">
        <v>6</v>
      </c>
      <c r="E47" s="59" t="s">
        <v>100</v>
      </c>
    </row>
    <row r="48" spans="1:5" ht="14.25" thickBot="1">
      <c r="A48" s="84" t="s">
        <v>54</v>
      </c>
      <c r="B48" s="85">
        <f>ROUNDUP(C48*D48/1000,0)</f>
        <v>180</v>
      </c>
      <c r="C48" s="86">
        <v>30000</v>
      </c>
      <c r="D48" s="87">
        <v>6</v>
      </c>
      <c r="E48" s="84" t="s">
        <v>101</v>
      </c>
    </row>
    <row r="49" spans="1:5" ht="15" customHeight="1" thickTop="1">
      <c r="A49" s="88" t="s">
        <v>202</v>
      </c>
      <c r="B49" s="89">
        <f>B50+B80+B102</f>
        <v>9469</v>
      </c>
      <c r="C49" s="128"/>
      <c r="D49" s="129"/>
      <c r="E49" s="43"/>
    </row>
    <row r="50" spans="1:5" ht="15" customHeight="1">
      <c r="A50" s="90" t="s">
        <v>151</v>
      </c>
      <c r="B50" s="91">
        <f>B51+B57+B64+B73</f>
        <v>3980</v>
      </c>
      <c r="C50" s="130"/>
      <c r="D50" s="131"/>
      <c r="E50" s="90"/>
    </row>
    <row r="51" spans="1:5" ht="15" customHeight="1">
      <c r="A51" s="74" t="s">
        <v>234</v>
      </c>
      <c r="B51" s="75">
        <f>SUM(B52:B56)</f>
        <v>541</v>
      </c>
      <c r="C51" s="126"/>
      <c r="D51" s="127"/>
      <c r="E51" s="74"/>
    </row>
    <row r="52" spans="1:5" ht="13.5">
      <c r="A52" s="76" t="s">
        <v>13</v>
      </c>
      <c r="B52" s="80">
        <f>ROUNDUP(C52*D52/1000,0)</f>
        <v>300</v>
      </c>
      <c r="C52" s="78">
        <v>60000</v>
      </c>
      <c r="D52" s="79">
        <v>5</v>
      </c>
      <c r="E52" s="76" t="s">
        <v>118</v>
      </c>
    </row>
    <row r="53" spans="1:5" ht="13.5">
      <c r="A53" s="59" t="s">
        <v>89</v>
      </c>
      <c r="B53" s="67">
        <f>ROUNDUP(C53*D53/1000,0)</f>
        <v>6</v>
      </c>
      <c r="C53" s="68">
        <v>1200</v>
      </c>
      <c r="D53" s="62">
        <v>5</v>
      </c>
      <c r="E53" s="104" t="s">
        <v>118</v>
      </c>
    </row>
    <row r="54" spans="1:5" ht="13.5">
      <c r="A54" s="59" t="s">
        <v>14</v>
      </c>
      <c r="B54" s="67">
        <f>ROUNDUP(C54*D54/1000,0)</f>
        <v>150</v>
      </c>
      <c r="C54" s="66">
        <v>30000</v>
      </c>
      <c r="D54" s="58">
        <v>5</v>
      </c>
      <c r="E54" s="55" t="s">
        <v>120</v>
      </c>
    </row>
    <row r="55" spans="1:5" ht="13.5">
      <c r="A55" s="59" t="s">
        <v>47</v>
      </c>
      <c r="B55" s="67">
        <f>ROUNDUP(C55*D55/1000,0)</f>
        <v>25</v>
      </c>
      <c r="C55" s="68">
        <v>5000</v>
      </c>
      <c r="D55" s="62">
        <v>5</v>
      </c>
      <c r="E55" s="59" t="s">
        <v>119</v>
      </c>
    </row>
    <row r="56" spans="1:5" ht="13.5">
      <c r="A56" s="63" t="s">
        <v>15</v>
      </c>
      <c r="B56" s="93">
        <f>ROUNDUP(C56*D56/1000,0)</f>
        <v>60</v>
      </c>
      <c r="C56" s="94">
        <v>60000</v>
      </c>
      <c r="D56" s="64">
        <v>1</v>
      </c>
      <c r="E56" s="63" t="s">
        <v>27</v>
      </c>
    </row>
    <row r="57" spans="1:5" ht="15" customHeight="1">
      <c r="A57" s="74" t="s">
        <v>116</v>
      </c>
      <c r="B57" s="75">
        <f>SUM(B58:B63)</f>
        <v>453</v>
      </c>
      <c r="C57" s="126"/>
      <c r="D57" s="127"/>
      <c r="E57" s="74"/>
    </row>
    <row r="58" spans="1:5" ht="13.5">
      <c r="A58" s="76" t="s">
        <v>13</v>
      </c>
      <c r="B58" s="80">
        <f aca="true" t="shared" si="1" ref="B58:B63">ROUNDUP(C58*D58/1000,0)</f>
        <v>120</v>
      </c>
      <c r="C58" s="78">
        <v>30000</v>
      </c>
      <c r="D58" s="79">
        <v>4</v>
      </c>
      <c r="E58" s="105" t="s">
        <v>72</v>
      </c>
    </row>
    <row r="59" spans="1:5" ht="13.5">
      <c r="A59" s="59" t="s">
        <v>89</v>
      </c>
      <c r="B59" s="67">
        <f t="shared" si="1"/>
        <v>5</v>
      </c>
      <c r="C59" s="68">
        <v>1200</v>
      </c>
      <c r="D59" s="62">
        <v>4</v>
      </c>
      <c r="E59" s="59" t="s">
        <v>72</v>
      </c>
    </row>
    <row r="60" spans="1:5" ht="13.5">
      <c r="A60" s="59" t="s">
        <v>14</v>
      </c>
      <c r="B60" s="67">
        <f t="shared" si="1"/>
        <v>120</v>
      </c>
      <c r="C60" s="66">
        <v>30000</v>
      </c>
      <c r="D60" s="58">
        <v>4</v>
      </c>
      <c r="E60" s="55" t="s">
        <v>122</v>
      </c>
    </row>
    <row r="61" spans="1:5" ht="13.5">
      <c r="A61" s="59" t="s">
        <v>47</v>
      </c>
      <c r="B61" s="67">
        <f t="shared" si="1"/>
        <v>20</v>
      </c>
      <c r="C61" s="68">
        <v>5000</v>
      </c>
      <c r="D61" s="62">
        <v>4</v>
      </c>
      <c r="E61" s="59" t="s">
        <v>73</v>
      </c>
    </row>
    <row r="62" spans="1:5" ht="13.5">
      <c r="A62" s="59" t="s">
        <v>21</v>
      </c>
      <c r="B62" s="67">
        <f t="shared" si="1"/>
        <v>128</v>
      </c>
      <c r="C62" s="68">
        <v>32000</v>
      </c>
      <c r="D62" s="62">
        <v>4</v>
      </c>
      <c r="E62" s="59" t="s">
        <v>156</v>
      </c>
    </row>
    <row r="63" spans="1:5" ht="13.5">
      <c r="A63" s="63" t="s">
        <v>15</v>
      </c>
      <c r="B63" s="93">
        <f t="shared" si="1"/>
        <v>60</v>
      </c>
      <c r="C63" s="94">
        <v>60000</v>
      </c>
      <c r="D63" s="64">
        <v>1</v>
      </c>
      <c r="E63" s="63" t="s">
        <v>27</v>
      </c>
    </row>
    <row r="64" spans="1:5" ht="15" customHeight="1">
      <c r="A64" s="74" t="s">
        <v>235</v>
      </c>
      <c r="B64" s="75">
        <f>SUM(B65:B72)</f>
        <v>576</v>
      </c>
      <c r="C64" s="126"/>
      <c r="D64" s="127"/>
      <c r="E64" s="74"/>
    </row>
    <row r="65" spans="1:5" ht="13.5">
      <c r="A65" s="76" t="s">
        <v>13</v>
      </c>
      <c r="B65" s="80">
        <f aca="true" t="shared" si="2" ref="B65:B72">ROUNDUP(C65*D65/1000,0)</f>
        <v>150</v>
      </c>
      <c r="C65" s="78">
        <v>30000</v>
      </c>
      <c r="D65" s="79">
        <v>5</v>
      </c>
      <c r="E65" s="105" t="s">
        <v>121</v>
      </c>
    </row>
    <row r="66" spans="1:5" ht="13.5">
      <c r="A66" s="59" t="s">
        <v>90</v>
      </c>
      <c r="B66" s="67">
        <f t="shared" si="2"/>
        <v>52</v>
      </c>
      <c r="C66" s="68">
        <v>10400</v>
      </c>
      <c r="D66" s="62">
        <v>5</v>
      </c>
      <c r="E66" s="59" t="s">
        <v>121</v>
      </c>
    </row>
    <row r="67" spans="1:5" ht="13.5">
      <c r="A67" s="59" t="s">
        <v>48</v>
      </c>
      <c r="B67" s="67">
        <f t="shared" si="2"/>
        <v>10</v>
      </c>
      <c r="C67" s="68">
        <v>10000</v>
      </c>
      <c r="D67" s="58">
        <v>1</v>
      </c>
      <c r="E67" s="55" t="s">
        <v>74</v>
      </c>
    </row>
    <row r="68" spans="1:5" ht="13.5">
      <c r="A68" s="59" t="s">
        <v>14</v>
      </c>
      <c r="B68" s="67">
        <f t="shared" si="2"/>
        <v>240</v>
      </c>
      <c r="C68" s="66">
        <v>60000</v>
      </c>
      <c r="D68" s="58">
        <v>4</v>
      </c>
      <c r="E68" s="55" t="s">
        <v>122</v>
      </c>
    </row>
    <row r="69" spans="1:5" ht="13.5">
      <c r="A69" s="59" t="s">
        <v>47</v>
      </c>
      <c r="B69" s="67">
        <f t="shared" si="2"/>
        <v>20</v>
      </c>
      <c r="C69" s="68">
        <v>5000</v>
      </c>
      <c r="D69" s="62">
        <v>4</v>
      </c>
      <c r="E69" s="59" t="s">
        <v>73</v>
      </c>
    </row>
    <row r="70" spans="1:5" ht="13.5">
      <c r="A70" s="59" t="s">
        <v>19</v>
      </c>
      <c r="B70" s="67">
        <f t="shared" si="2"/>
        <v>29</v>
      </c>
      <c r="C70" s="68">
        <v>28500</v>
      </c>
      <c r="D70" s="62">
        <v>1</v>
      </c>
      <c r="E70" s="59" t="s">
        <v>105</v>
      </c>
    </row>
    <row r="71" spans="1:5" ht="13.5">
      <c r="A71" s="84" t="s">
        <v>22</v>
      </c>
      <c r="B71" s="85">
        <f t="shared" si="2"/>
        <v>15</v>
      </c>
      <c r="C71" s="86">
        <v>1000</v>
      </c>
      <c r="D71" s="87">
        <v>15</v>
      </c>
      <c r="E71" s="84" t="s">
        <v>186</v>
      </c>
    </row>
    <row r="72" spans="1:5" ht="13.5">
      <c r="A72" s="63" t="s">
        <v>15</v>
      </c>
      <c r="B72" s="93">
        <f t="shared" si="2"/>
        <v>60</v>
      </c>
      <c r="C72" s="94">
        <v>60000</v>
      </c>
      <c r="D72" s="64">
        <v>1</v>
      </c>
      <c r="E72" s="63" t="s">
        <v>27</v>
      </c>
    </row>
    <row r="73" spans="1:5" ht="15" customHeight="1">
      <c r="A73" s="74" t="s">
        <v>236</v>
      </c>
      <c r="B73" s="75">
        <f>SUM(B74:B79)</f>
        <v>2410</v>
      </c>
      <c r="C73" s="126"/>
      <c r="D73" s="127"/>
      <c r="E73" s="74"/>
    </row>
    <row r="74" spans="1:5" ht="13.5">
      <c r="A74" s="59" t="s">
        <v>124</v>
      </c>
      <c r="B74" s="67">
        <f aca="true" t="shared" si="3" ref="B74:B79">ROUNDUP(C74*D74/1000,0)</f>
        <v>1200</v>
      </c>
      <c r="C74" s="68">
        <v>40000</v>
      </c>
      <c r="D74" s="62">
        <v>30</v>
      </c>
      <c r="E74" s="59" t="s">
        <v>110</v>
      </c>
    </row>
    <row r="75" spans="1:5" ht="13.5">
      <c r="A75" s="59" t="s">
        <v>125</v>
      </c>
      <c r="B75" s="67">
        <f t="shared" si="3"/>
        <v>300</v>
      </c>
      <c r="C75" s="68">
        <v>10000</v>
      </c>
      <c r="D75" s="62">
        <v>30</v>
      </c>
      <c r="E75" s="59" t="s">
        <v>142</v>
      </c>
    </row>
    <row r="76" spans="1:5" ht="13.5">
      <c r="A76" s="55" t="s">
        <v>106</v>
      </c>
      <c r="B76" s="65">
        <f t="shared" si="3"/>
        <v>200</v>
      </c>
      <c r="C76" s="66">
        <v>100000</v>
      </c>
      <c r="D76" s="58">
        <v>2</v>
      </c>
      <c r="E76" s="55" t="s">
        <v>213</v>
      </c>
    </row>
    <row r="77" spans="1:5" ht="13.5">
      <c r="A77" s="55" t="s">
        <v>128</v>
      </c>
      <c r="B77" s="67">
        <f t="shared" si="3"/>
        <v>50</v>
      </c>
      <c r="C77" s="68">
        <v>25000</v>
      </c>
      <c r="D77" s="62">
        <v>2</v>
      </c>
      <c r="E77" s="55" t="s">
        <v>215</v>
      </c>
    </row>
    <row r="78" spans="1:5" ht="13.5">
      <c r="A78" s="55" t="s">
        <v>126</v>
      </c>
      <c r="B78" s="67">
        <f t="shared" si="3"/>
        <v>210</v>
      </c>
      <c r="C78" s="68">
        <v>35000</v>
      </c>
      <c r="D78" s="62">
        <v>6</v>
      </c>
      <c r="E78" s="55" t="s">
        <v>143</v>
      </c>
    </row>
    <row r="79" spans="1:5" ht="13.5">
      <c r="A79" s="55" t="s">
        <v>127</v>
      </c>
      <c r="B79" s="67">
        <f t="shared" si="3"/>
        <v>450</v>
      </c>
      <c r="C79" s="68">
        <v>15000</v>
      </c>
      <c r="D79" s="62">
        <v>30</v>
      </c>
      <c r="E79" s="55" t="s">
        <v>216</v>
      </c>
    </row>
    <row r="80" spans="1:5" ht="15" customHeight="1">
      <c r="A80" s="90" t="s">
        <v>152</v>
      </c>
      <c r="B80" s="91">
        <f>B81+B88+B94</f>
        <v>1373</v>
      </c>
      <c r="C80" s="130"/>
      <c r="D80" s="131"/>
      <c r="E80" s="90"/>
    </row>
    <row r="81" spans="1:5" ht="15" customHeight="1">
      <c r="A81" s="74" t="s">
        <v>102</v>
      </c>
      <c r="B81" s="75">
        <f>SUM(B82:B87)</f>
        <v>479</v>
      </c>
      <c r="C81" s="126"/>
      <c r="D81" s="127"/>
      <c r="E81" s="74"/>
    </row>
    <row r="82" spans="1:5" ht="13.5">
      <c r="A82" s="55" t="s">
        <v>13</v>
      </c>
      <c r="B82" s="65">
        <f aca="true" t="shared" si="4" ref="B82:B87">ROUNDUP(C82*D82/1000,0)</f>
        <v>150</v>
      </c>
      <c r="C82" s="66">
        <v>30000</v>
      </c>
      <c r="D82" s="58">
        <v>5</v>
      </c>
      <c r="E82" s="55" t="s">
        <v>75</v>
      </c>
    </row>
    <row r="83" spans="1:5" ht="13.5">
      <c r="A83" s="59" t="s">
        <v>91</v>
      </c>
      <c r="B83" s="67">
        <f t="shared" si="4"/>
        <v>3</v>
      </c>
      <c r="C83" s="68">
        <v>500</v>
      </c>
      <c r="D83" s="62">
        <v>5</v>
      </c>
      <c r="E83" s="59"/>
    </row>
    <row r="84" spans="1:5" ht="13.5">
      <c r="A84" s="59" t="s">
        <v>14</v>
      </c>
      <c r="B84" s="67">
        <f t="shared" si="4"/>
        <v>195</v>
      </c>
      <c r="C84" s="66">
        <v>39000</v>
      </c>
      <c r="D84" s="58">
        <v>5</v>
      </c>
      <c r="E84" s="55" t="s">
        <v>76</v>
      </c>
    </row>
    <row r="85" spans="1:5" ht="13.5">
      <c r="A85" s="84" t="s">
        <v>77</v>
      </c>
      <c r="B85" s="85">
        <f t="shared" si="4"/>
        <v>1</v>
      </c>
      <c r="C85" s="86">
        <v>1000</v>
      </c>
      <c r="D85" s="87">
        <v>1</v>
      </c>
      <c r="E85" s="84" t="s">
        <v>190</v>
      </c>
    </row>
    <row r="86" spans="1:5" ht="13.5">
      <c r="A86" s="59" t="s">
        <v>81</v>
      </c>
      <c r="B86" s="67">
        <f t="shared" si="4"/>
        <v>10</v>
      </c>
      <c r="C86" s="68">
        <v>1000</v>
      </c>
      <c r="D86" s="62">
        <v>10</v>
      </c>
      <c r="E86" s="59" t="s">
        <v>132</v>
      </c>
    </row>
    <row r="87" spans="1:5" ht="13.5">
      <c r="A87" s="63" t="s">
        <v>18</v>
      </c>
      <c r="B87" s="93">
        <f t="shared" si="4"/>
        <v>120</v>
      </c>
      <c r="C87" s="94">
        <v>120000</v>
      </c>
      <c r="D87" s="64">
        <v>1</v>
      </c>
      <c r="E87" s="63" t="s">
        <v>51</v>
      </c>
    </row>
    <row r="88" spans="1:5" ht="15" customHeight="1">
      <c r="A88" s="74" t="s">
        <v>103</v>
      </c>
      <c r="B88" s="75">
        <f>SUM(B89:B93)</f>
        <v>476</v>
      </c>
      <c r="C88" s="126"/>
      <c r="D88" s="127"/>
      <c r="E88" s="74"/>
    </row>
    <row r="89" spans="1:5" ht="13.5">
      <c r="A89" s="55" t="s">
        <v>13</v>
      </c>
      <c r="B89" s="65">
        <f>ROUNDUP(C89*D89/1000,0)</f>
        <v>150</v>
      </c>
      <c r="C89" s="66">
        <v>30000</v>
      </c>
      <c r="D89" s="58">
        <v>5</v>
      </c>
      <c r="E89" s="55" t="s">
        <v>118</v>
      </c>
    </row>
    <row r="90" spans="1:5" ht="13.5">
      <c r="A90" s="59" t="s">
        <v>130</v>
      </c>
      <c r="B90" s="67">
        <f>ROUNDUP(C90*D90/1000,0)</f>
        <v>88</v>
      </c>
      <c r="C90" s="68">
        <v>29260</v>
      </c>
      <c r="D90" s="62">
        <v>3</v>
      </c>
      <c r="E90" s="59" t="s">
        <v>107</v>
      </c>
    </row>
    <row r="91" spans="1:5" ht="13.5">
      <c r="A91" s="59" t="s">
        <v>14</v>
      </c>
      <c r="B91" s="67">
        <f>ROUNDUP(C91*D91/1000,0)</f>
        <v>98</v>
      </c>
      <c r="C91" s="66">
        <v>19500</v>
      </c>
      <c r="D91" s="58">
        <v>5</v>
      </c>
      <c r="E91" s="55" t="s">
        <v>79</v>
      </c>
    </row>
    <row r="92" spans="1:5" ht="13.5">
      <c r="A92" s="59" t="s">
        <v>81</v>
      </c>
      <c r="B92" s="67">
        <f>ROUNDUP(C92*D92/1000,0)</f>
        <v>20</v>
      </c>
      <c r="C92" s="68">
        <v>20000</v>
      </c>
      <c r="D92" s="62">
        <v>1</v>
      </c>
      <c r="E92" s="59" t="s">
        <v>131</v>
      </c>
    </row>
    <row r="93" spans="1:5" ht="13.5">
      <c r="A93" s="63" t="s">
        <v>18</v>
      </c>
      <c r="B93" s="93">
        <f>ROUNDUP(C93*D93/1000,0)</f>
        <v>120</v>
      </c>
      <c r="C93" s="94">
        <v>120000</v>
      </c>
      <c r="D93" s="64">
        <v>1</v>
      </c>
      <c r="E93" s="63" t="s">
        <v>51</v>
      </c>
    </row>
    <row r="94" spans="1:5" ht="15" customHeight="1">
      <c r="A94" s="74" t="s">
        <v>104</v>
      </c>
      <c r="B94" s="75">
        <f>SUM(B95:B101)</f>
        <v>418</v>
      </c>
      <c r="C94" s="126"/>
      <c r="D94" s="127"/>
      <c r="E94" s="74"/>
    </row>
    <row r="95" spans="1:5" ht="13.5">
      <c r="A95" s="55" t="s">
        <v>13</v>
      </c>
      <c r="B95" s="65">
        <f aca="true" t="shared" si="5" ref="B95:B101">ROUNDUP(C95*D95/1000,0)</f>
        <v>150</v>
      </c>
      <c r="C95" s="66">
        <v>30000</v>
      </c>
      <c r="D95" s="58">
        <v>5</v>
      </c>
      <c r="E95" s="55" t="s">
        <v>118</v>
      </c>
    </row>
    <row r="96" spans="1:5" ht="13.5">
      <c r="A96" s="59" t="s">
        <v>89</v>
      </c>
      <c r="B96" s="67">
        <f t="shared" si="5"/>
        <v>6</v>
      </c>
      <c r="C96" s="68">
        <v>1200</v>
      </c>
      <c r="D96" s="62">
        <v>5</v>
      </c>
      <c r="E96" s="92" t="s">
        <v>46</v>
      </c>
    </row>
    <row r="97" spans="1:5" ht="13.5">
      <c r="A97" s="59" t="s">
        <v>14</v>
      </c>
      <c r="B97" s="67">
        <f t="shared" si="5"/>
        <v>78</v>
      </c>
      <c r="C97" s="66">
        <v>19500</v>
      </c>
      <c r="D97" s="58">
        <v>4</v>
      </c>
      <c r="E97" s="55" t="s">
        <v>134</v>
      </c>
    </row>
    <row r="98" spans="1:5" ht="13.5">
      <c r="A98" s="84" t="s">
        <v>78</v>
      </c>
      <c r="B98" s="85">
        <f t="shared" si="5"/>
        <v>29</v>
      </c>
      <c r="C98" s="68">
        <v>28500</v>
      </c>
      <c r="D98" s="87">
        <v>1</v>
      </c>
      <c r="E98" s="84" t="s">
        <v>135</v>
      </c>
    </row>
    <row r="99" spans="1:5" ht="13.5">
      <c r="A99" s="84" t="s">
        <v>83</v>
      </c>
      <c r="B99" s="85">
        <f t="shared" si="5"/>
        <v>20</v>
      </c>
      <c r="C99" s="86">
        <v>20000</v>
      </c>
      <c r="D99" s="87">
        <v>1</v>
      </c>
      <c r="E99" s="84" t="s">
        <v>80</v>
      </c>
    </row>
    <row r="100" spans="1:5" ht="13.5">
      <c r="A100" s="59" t="s">
        <v>81</v>
      </c>
      <c r="B100" s="67">
        <f t="shared" si="5"/>
        <v>15</v>
      </c>
      <c r="C100" s="68">
        <v>1000</v>
      </c>
      <c r="D100" s="62">
        <v>15</v>
      </c>
      <c r="E100" s="59" t="s">
        <v>136</v>
      </c>
    </row>
    <row r="101" spans="1:5" ht="13.5">
      <c r="A101" s="63" t="s">
        <v>18</v>
      </c>
      <c r="B101" s="93">
        <f t="shared" si="5"/>
        <v>120</v>
      </c>
      <c r="C101" s="94">
        <v>120000</v>
      </c>
      <c r="D101" s="64">
        <v>1</v>
      </c>
      <c r="E101" s="63" t="s">
        <v>20</v>
      </c>
    </row>
    <row r="102" spans="1:5" ht="15" customHeight="1">
      <c r="A102" s="90" t="s">
        <v>153</v>
      </c>
      <c r="B102" s="91">
        <f>B103+B106+B111+B116+B120+B122</f>
        <v>4116</v>
      </c>
      <c r="C102" s="124"/>
      <c r="D102" s="125"/>
      <c r="E102" s="4"/>
    </row>
    <row r="103" spans="1:5" ht="15" customHeight="1">
      <c r="A103" s="74" t="s">
        <v>52</v>
      </c>
      <c r="B103" s="75">
        <f>SUM(B104:B105)</f>
        <v>77</v>
      </c>
      <c r="C103" s="126"/>
      <c r="D103" s="127"/>
      <c r="E103" s="74"/>
    </row>
    <row r="104" spans="1:5" ht="13.5">
      <c r="A104" s="59" t="s">
        <v>17</v>
      </c>
      <c r="B104" s="67">
        <f>ROUNDUP(C104*D104/1000,0)</f>
        <v>30</v>
      </c>
      <c r="C104" s="68">
        <v>5000</v>
      </c>
      <c r="D104" s="62">
        <v>6</v>
      </c>
      <c r="E104" s="59" t="s">
        <v>30</v>
      </c>
    </row>
    <row r="105" spans="1:5" ht="13.5">
      <c r="A105" s="84" t="s">
        <v>28</v>
      </c>
      <c r="B105" s="85">
        <f>ROUNDUP(C105*D105/1000,0)</f>
        <v>47</v>
      </c>
      <c r="C105" s="86">
        <v>7800</v>
      </c>
      <c r="D105" s="87">
        <v>6</v>
      </c>
      <c r="E105" s="84"/>
    </row>
    <row r="106" spans="1:5" ht="15" customHeight="1">
      <c r="A106" s="74" t="s">
        <v>140</v>
      </c>
      <c r="B106" s="75">
        <f>SUM(B107:B110)</f>
        <v>455</v>
      </c>
      <c r="C106" s="126"/>
      <c r="D106" s="127"/>
      <c r="E106" s="74"/>
    </row>
    <row r="107" spans="1:5" ht="13.5">
      <c r="A107" s="59" t="s">
        <v>14</v>
      </c>
      <c r="B107" s="67">
        <f>ROUNDUP(C107*D107/1000,0)</f>
        <v>270</v>
      </c>
      <c r="C107" s="68">
        <v>90000</v>
      </c>
      <c r="D107" s="62">
        <v>3</v>
      </c>
      <c r="E107" s="59" t="s">
        <v>157</v>
      </c>
    </row>
    <row r="108" spans="1:5" ht="13.5">
      <c r="A108" s="59" t="s">
        <v>50</v>
      </c>
      <c r="B108" s="67">
        <f>ROUNDUP(C108*D108/1000,0)</f>
        <v>15</v>
      </c>
      <c r="C108" s="68">
        <v>15000</v>
      </c>
      <c r="D108" s="62">
        <v>1</v>
      </c>
      <c r="E108" s="59" t="s">
        <v>159</v>
      </c>
    </row>
    <row r="109" spans="1:5" ht="13.5">
      <c r="A109" s="55" t="s">
        <v>55</v>
      </c>
      <c r="B109" s="65">
        <f>ROUNDUP(C109*D109/1000,0)</f>
        <v>50</v>
      </c>
      <c r="C109" s="66">
        <v>50</v>
      </c>
      <c r="D109" s="58">
        <v>1000</v>
      </c>
      <c r="E109" s="55" t="s">
        <v>158</v>
      </c>
    </row>
    <row r="110" spans="1:5" ht="13.5">
      <c r="A110" s="63" t="s">
        <v>18</v>
      </c>
      <c r="B110" s="93">
        <f>ROUNDUP(C110*D110/1000,0)</f>
        <v>120</v>
      </c>
      <c r="C110" s="94">
        <v>120000</v>
      </c>
      <c r="D110" s="64">
        <v>1</v>
      </c>
      <c r="E110" s="63" t="s">
        <v>51</v>
      </c>
    </row>
    <row r="111" spans="1:5" ht="15" customHeight="1">
      <c r="A111" s="74" t="s">
        <v>141</v>
      </c>
      <c r="B111" s="75">
        <f>SUM(B112:B115)</f>
        <v>455</v>
      </c>
      <c r="C111" s="126"/>
      <c r="D111" s="127"/>
      <c r="E111" s="74"/>
    </row>
    <row r="112" spans="1:5" ht="13.5">
      <c r="A112" s="59" t="s">
        <v>14</v>
      </c>
      <c r="B112" s="67">
        <f>ROUNDUP(C112*D112/1000,0)</f>
        <v>270</v>
      </c>
      <c r="C112" s="68">
        <v>90000</v>
      </c>
      <c r="D112" s="62">
        <v>3</v>
      </c>
      <c r="E112" s="59" t="s">
        <v>157</v>
      </c>
    </row>
    <row r="113" spans="1:5" ht="13.5">
      <c r="A113" s="59" t="s">
        <v>50</v>
      </c>
      <c r="B113" s="67">
        <f>ROUNDUP(C113*D113/1000,0)</f>
        <v>15</v>
      </c>
      <c r="C113" s="68">
        <v>15000</v>
      </c>
      <c r="D113" s="62">
        <v>1</v>
      </c>
      <c r="E113" s="59" t="s">
        <v>159</v>
      </c>
    </row>
    <row r="114" spans="1:5" ht="13.5">
      <c r="A114" s="55" t="s">
        <v>55</v>
      </c>
      <c r="B114" s="65">
        <f>ROUNDUP(C114*D114/1000,0)</f>
        <v>50</v>
      </c>
      <c r="C114" s="66">
        <v>50</v>
      </c>
      <c r="D114" s="58">
        <v>1000</v>
      </c>
      <c r="E114" s="55" t="s">
        <v>158</v>
      </c>
    </row>
    <row r="115" spans="1:5" ht="13.5">
      <c r="A115" s="63" t="s">
        <v>18</v>
      </c>
      <c r="B115" s="93">
        <f>ROUNDUP(C115*D115/1000,0)</f>
        <v>120</v>
      </c>
      <c r="C115" s="94">
        <v>120000</v>
      </c>
      <c r="D115" s="64">
        <v>1</v>
      </c>
      <c r="E115" s="63" t="s">
        <v>51</v>
      </c>
    </row>
    <row r="116" spans="1:5" ht="15" customHeight="1">
      <c r="A116" s="74" t="s">
        <v>137</v>
      </c>
      <c r="B116" s="75">
        <f>SUM(B117:B119)</f>
        <v>2604</v>
      </c>
      <c r="C116" s="126"/>
      <c r="D116" s="127"/>
      <c r="E116" s="74"/>
    </row>
    <row r="117" spans="1:5" ht="13.5">
      <c r="A117" s="59" t="s">
        <v>117</v>
      </c>
      <c r="B117" s="67">
        <f>ROUNDUP(C117*D117/1000,0)</f>
        <v>2475</v>
      </c>
      <c r="C117" s="68">
        <v>55000</v>
      </c>
      <c r="D117" s="62">
        <v>45</v>
      </c>
      <c r="E117" s="59" t="s">
        <v>160</v>
      </c>
    </row>
    <row r="118" spans="1:5" ht="13.5">
      <c r="A118" s="55" t="s">
        <v>55</v>
      </c>
      <c r="B118" s="65">
        <f>ROUNDUP(C118*D118/1000,0)</f>
        <v>9</v>
      </c>
      <c r="C118" s="66">
        <v>200</v>
      </c>
      <c r="D118" s="58">
        <v>45</v>
      </c>
      <c r="E118" s="55" t="s">
        <v>161</v>
      </c>
    </row>
    <row r="119" spans="1:5" ht="13.5">
      <c r="A119" s="63" t="s">
        <v>18</v>
      </c>
      <c r="B119" s="93">
        <f>ROUNDUP(C119*D119/1000,0)</f>
        <v>120</v>
      </c>
      <c r="C119" s="94">
        <v>120000</v>
      </c>
      <c r="D119" s="64">
        <v>1</v>
      </c>
      <c r="E119" s="63" t="s">
        <v>51</v>
      </c>
    </row>
    <row r="120" spans="1:5" ht="15" customHeight="1">
      <c r="A120" s="74" t="s">
        <v>138</v>
      </c>
      <c r="B120" s="75">
        <f>SUM(B121:B121)</f>
        <v>120</v>
      </c>
      <c r="C120" s="126"/>
      <c r="D120" s="127"/>
      <c r="E120" s="74"/>
    </row>
    <row r="121" spans="1:5" ht="13.5">
      <c r="A121" s="63" t="s">
        <v>18</v>
      </c>
      <c r="B121" s="93">
        <f>ROUNDUP(C121*D121/1000,0)</f>
        <v>120</v>
      </c>
      <c r="C121" s="94">
        <v>120000</v>
      </c>
      <c r="D121" s="64">
        <v>1</v>
      </c>
      <c r="E121" s="63" t="s">
        <v>51</v>
      </c>
    </row>
    <row r="122" spans="1:5" ht="15" customHeight="1">
      <c r="A122" s="74" t="s">
        <v>139</v>
      </c>
      <c r="B122" s="75">
        <f>SUM(B123:B125)</f>
        <v>405</v>
      </c>
      <c r="C122" s="126"/>
      <c r="D122" s="127"/>
      <c r="E122" s="74"/>
    </row>
    <row r="123" spans="1:5" ht="13.5">
      <c r="A123" s="59" t="s">
        <v>14</v>
      </c>
      <c r="B123" s="67">
        <f>ROUNDUP(C123*D123/1000,0)</f>
        <v>270</v>
      </c>
      <c r="C123" s="68">
        <v>90000</v>
      </c>
      <c r="D123" s="62">
        <v>3</v>
      </c>
      <c r="E123" s="59" t="s">
        <v>86</v>
      </c>
    </row>
    <row r="124" spans="1:5" ht="13.5">
      <c r="A124" s="59" t="s">
        <v>50</v>
      </c>
      <c r="B124" s="67">
        <f>ROUNDUP(C124*D124/1000,0)</f>
        <v>15</v>
      </c>
      <c r="C124" s="68">
        <v>15000</v>
      </c>
      <c r="D124" s="62">
        <v>1</v>
      </c>
      <c r="E124" s="59"/>
    </row>
    <row r="125" spans="1:5" ht="14.25" thickBot="1">
      <c r="A125" s="63" t="s">
        <v>18</v>
      </c>
      <c r="B125" s="93">
        <f>ROUNDUP(C125*D125/1000,0)</f>
        <v>120</v>
      </c>
      <c r="C125" s="94">
        <v>120000</v>
      </c>
      <c r="D125" s="64">
        <v>1</v>
      </c>
      <c r="E125" s="63" t="s">
        <v>51</v>
      </c>
    </row>
    <row r="126" spans="1:5" ht="15" customHeight="1">
      <c r="A126" s="95" t="s">
        <v>239</v>
      </c>
      <c r="B126" s="96">
        <f>B4+B27+B49</f>
        <v>14965</v>
      </c>
      <c r="C126" s="134"/>
      <c r="D126" s="135"/>
      <c r="E126" s="95"/>
    </row>
    <row r="127" spans="1:5" ht="15" customHeight="1">
      <c r="A127" s="97" t="s">
        <v>204</v>
      </c>
      <c r="B127" s="98">
        <f>ROUNDDOWN(B126*0.1,0)</f>
        <v>1496</v>
      </c>
      <c r="C127" s="122"/>
      <c r="D127" s="123"/>
      <c r="E127" s="99"/>
    </row>
    <row r="128" spans="1:5" ht="23.25" customHeight="1" thickBot="1">
      <c r="A128" s="2" t="s">
        <v>240</v>
      </c>
      <c r="B128" s="3">
        <f>B126+B127</f>
        <v>16461</v>
      </c>
      <c r="C128" s="132"/>
      <c r="D128" s="133"/>
      <c r="E128" s="5"/>
    </row>
  </sheetData>
  <sheetProtection/>
  <mergeCells count="24">
    <mergeCell ref="C94:D94"/>
    <mergeCell ref="C103:D103"/>
    <mergeCell ref="C120:D120"/>
    <mergeCell ref="C127:D127"/>
    <mergeCell ref="C51:D51"/>
    <mergeCell ref="C64:D64"/>
    <mergeCell ref="C81:D81"/>
    <mergeCell ref="C88:D88"/>
    <mergeCell ref="C128:D128"/>
    <mergeCell ref="C111:D111"/>
    <mergeCell ref="C126:D126"/>
    <mergeCell ref="C73:D73"/>
    <mergeCell ref="C116:D116"/>
    <mergeCell ref="C80:D80"/>
    <mergeCell ref="A1:E1"/>
    <mergeCell ref="C3:D3"/>
    <mergeCell ref="C4:D4"/>
    <mergeCell ref="C27:D27"/>
    <mergeCell ref="C102:D102"/>
    <mergeCell ref="C122:D122"/>
    <mergeCell ref="C106:D106"/>
    <mergeCell ref="C57:D57"/>
    <mergeCell ref="C49:D49"/>
    <mergeCell ref="C50:D50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41.421875" style="100" customWidth="1"/>
    <col min="2" max="2" width="10.57421875" style="101" customWidth="1"/>
    <col min="3" max="3" width="10.28125" style="101" bestFit="1" customWidth="1"/>
    <col min="4" max="4" width="6.140625" style="101" customWidth="1"/>
    <col min="5" max="5" width="42.57421875" style="102" customWidth="1"/>
  </cols>
  <sheetData>
    <row r="1" spans="1:5" ht="17.25">
      <c r="A1" s="117" t="s">
        <v>226</v>
      </c>
      <c r="B1" s="117"/>
      <c r="C1" s="117"/>
      <c r="D1" s="117"/>
      <c r="E1" s="117"/>
    </row>
    <row r="2" spans="1:5" ht="18" thickBot="1">
      <c r="A2" s="69" t="s">
        <v>144</v>
      </c>
      <c r="B2" s="103"/>
      <c r="C2" s="103"/>
      <c r="D2" s="103"/>
      <c r="E2" s="103"/>
    </row>
    <row r="3" spans="1:5" ht="27.75" thickBot="1">
      <c r="A3" s="70" t="s">
        <v>0</v>
      </c>
      <c r="B3" s="71" t="s">
        <v>16</v>
      </c>
      <c r="C3" s="118" t="s">
        <v>1</v>
      </c>
      <c r="D3" s="119"/>
      <c r="E3" s="70" t="s">
        <v>2</v>
      </c>
    </row>
    <row r="4" spans="1:5" ht="15" customHeight="1">
      <c r="A4" s="72" t="s">
        <v>149</v>
      </c>
      <c r="B4" s="73">
        <f>SUM(B5:B26)</f>
        <v>7543</v>
      </c>
      <c r="C4" s="136"/>
      <c r="D4" s="137"/>
      <c r="E4" s="107"/>
    </row>
    <row r="5" spans="1:5" ht="13.5">
      <c r="A5" s="76" t="s">
        <v>26</v>
      </c>
      <c r="B5" s="77">
        <f>ROUNDUP(C5*D5/1000,0)</f>
        <v>3360</v>
      </c>
      <c r="C5" s="78">
        <v>280000</v>
      </c>
      <c r="D5" s="79">
        <v>12</v>
      </c>
      <c r="E5" s="55" t="s">
        <v>162</v>
      </c>
    </row>
    <row r="6" spans="1:5" ht="13.5">
      <c r="A6" s="55" t="s">
        <v>29</v>
      </c>
      <c r="B6" s="65">
        <f>ROUNDUP(C6*D6/1000,0)</f>
        <v>358</v>
      </c>
      <c r="C6" s="66">
        <f>C5/22/8*1.25</f>
        <v>1988.6363636363637</v>
      </c>
      <c r="D6" s="58">
        <v>180</v>
      </c>
      <c r="E6" s="55" t="s">
        <v>70</v>
      </c>
    </row>
    <row r="7" spans="1:5" s="6" customFormat="1" ht="13.5">
      <c r="A7" s="55" t="s">
        <v>24</v>
      </c>
      <c r="B7" s="65">
        <f>ROUNDUP(C7*D7/1000,0)</f>
        <v>10</v>
      </c>
      <c r="C7" s="66">
        <v>9200</v>
      </c>
      <c r="D7" s="58">
        <v>1</v>
      </c>
      <c r="E7" s="55" t="s">
        <v>25</v>
      </c>
    </row>
    <row r="8" spans="1:5" ht="13.5">
      <c r="A8" s="55" t="s">
        <v>3</v>
      </c>
      <c r="B8" s="56">
        <f aca="true" t="shared" si="0" ref="B8:B25">ROUNDUP(C8*D8/1000,0)</f>
        <v>168</v>
      </c>
      <c r="C8" s="66">
        <f>C5*12*0.05</f>
        <v>168000</v>
      </c>
      <c r="D8" s="58">
        <v>1</v>
      </c>
      <c r="E8" s="55" t="s">
        <v>221</v>
      </c>
    </row>
    <row r="9" spans="1:5" ht="13.5">
      <c r="A9" s="55" t="s">
        <v>4</v>
      </c>
      <c r="B9" s="56">
        <f t="shared" si="0"/>
        <v>31</v>
      </c>
      <c r="C9" s="66">
        <v>30072</v>
      </c>
      <c r="D9" s="58">
        <v>1</v>
      </c>
      <c r="E9" s="55" t="s">
        <v>247</v>
      </c>
    </row>
    <row r="10" spans="1:5" ht="13.5">
      <c r="A10" s="55" t="s">
        <v>67</v>
      </c>
      <c r="B10" s="56">
        <f>ROUNDUP(C10*D10/1000,0)</f>
        <v>13</v>
      </c>
      <c r="C10" s="66">
        <v>12096</v>
      </c>
      <c r="D10" s="58">
        <v>1</v>
      </c>
      <c r="E10" s="55" t="s">
        <v>248</v>
      </c>
    </row>
    <row r="11" spans="1:5" ht="13.5">
      <c r="A11" s="55" t="s">
        <v>65</v>
      </c>
      <c r="B11" s="56">
        <f t="shared" si="0"/>
        <v>308</v>
      </c>
      <c r="C11" s="66">
        <f>C5*12*91.5/1000</f>
        <v>307440</v>
      </c>
      <c r="D11" s="58">
        <v>1</v>
      </c>
      <c r="E11" s="55" t="s">
        <v>222</v>
      </c>
    </row>
    <row r="12" spans="1:5" ht="13.5">
      <c r="A12" s="55" t="s">
        <v>5</v>
      </c>
      <c r="B12" s="56">
        <f t="shared" si="0"/>
        <v>21</v>
      </c>
      <c r="C12" s="66">
        <f>C5*12*0.006</f>
        <v>20160</v>
      </c>
      <c r="D12" s="58">
        <v>1</v>
      </c>
      <c r="E12" s="55" t="s">
        <v>223</v>
      </c>
    </row>
    <row r="13" spans="1:5" ht="13.5">
      <c r="A13" s="55" t="s">
        <v>6</v>
      </c>
      <c r="B13" s="56">
        <f t="shared" si="0"/>
        <v>9</v>
      </c>
      <c r="C13" s="66">
        <f>C5*12*0.0025</f>
        <v>8400</v>
      </c>
      <c r="D13" s="58">
        <v>1</v>
      </c>
      <c r="E13" s="55" t="s">
        <v>229</v>
      </c>
    </row>
    <row r="14" spans="1:5" ht="13.5">
      <c r="A14" s="55" t="s">
        <v>7</v>
      </c>
      <c r="B14" s="56">
        <f t="shared" si="0"/>
        <v>1</v>
      </c>
      <c r="C14" s="66">
        <f>C5*12*0.00002</f>
        <v>67.2</v>
      </c>
      <c r="D14" s="58">
        <v>1</v>
      </c>
      <c r="E14" s="55" t="s">
        <v>224</v>
      </c>
    </row>
    <row r="15" spans="1:5" s="54" customFormat="1" ht="13.5">
      <c r="A15" s="55" t="s">
        <v>85</v>
      </c>
      <c r="B15" s="56">
        <f>ROUNDUP(C15*D15/1000,0)</f>
        <v>60</v>
      </c>
      <c r="C15" s="57">
        <v>5000</v>
      </c>
      <c r="D15" s="58">
        <v>12</v>
      </c>
      <c r="E15" s="55" t="s">
        <v>163</v>
      </c>
    </row>
    <row r="16" spans="1:5" ht="13.5">
      <c r="A16" s="59" t="s">
        <v>32</v>
      </c>
      <c r="B16" s="60">
        <f t="shared" si="0"/>
        <v>2400</v>
      </c>
      <c r="C16" s="61">
        <v>200000</v>
      </c>
      <c r="D16" s="62">
        <v>12</v>
      </c>
      <c r="E16" s="59" t="s">
        <v>164</v>
      </c>
    </row>
    <row r="17" spans="1:5" ht="13.5">
      <c r="A17" s="55" t="s">
        <v>29</v>
      </c>
      <c r="B17" s="65">
        <f>ROUNDUP(C17*D17/1000,0)</f>
        <v>341</v>
      </c>
      <c r="C17" s="66">
        <f>C16/22/8*1.25</f>
        <v>1420.4545454545453</v>
      </c>
      <c r="D17" s="58">
        <v>240</v>
      </c>
      <c r="E17" s="55" t="s">
        <v>71</v>
      </c>
    </row>
    <row r="18" spans="1:5" s="6" customFormat="1" ht="13.5">
      <c r="A18" s="59" t="s">
        <v>33</v>
      </c>
      <c r="B18" s="67">
        <f t="shared" si="0"/>
        <v>10</v>
      </c>
      <c r="C18" s="68">
        <v>9200</v>
      </c>
      <c r="D18" s="62">
        <v>1</v>
      </c>
      <c r="E18" s="59" t="s">
        <v>25</v>
      </c>
    </row>
    <row r="19" spans="1:5" ht="13.5">
      <c r="A19" s="55" t="s">
        <v>34</v>
      </c>
      <c r="B19" s="56">
        <f t="shared" si="0"/>
        <v>120</v>
      </c>
      <c r="C19" s="66">
        <f>C16*12*0.05</f>
        <v>120000</v>
      </c>
      <c r="D19" s="58">
        <v>1</v>
      </c>
      <c r="E19" s="55" t="s">
        <v>108</v>
      </c>
    </row>
    <row r="20" spans="1:5" ht="13.5">
      <c r="A20" s="55" t="s">
        <v>35</v>
      </c>
      <c r="B20" s="56">
        <f t="shared" si="0"/>
        <v>22</v>
      </c>
      <c r="C20" s="66">
        <v>21480</v>
      </c>
      <c r="D20" s="58">
        <v>1</v>
      </c>
      <c r="E20" s="55" t="s">
        <v>249</v>
      </c>
    </row>
    <row r="21" spans="1:5" ht="13.5">
      <c r="A21" s="55" t="s">
        <v>68</v>
      </c>
      <c r="B21" s="56">
        <f t="shared" si="0"/>
        <v>9</v>
      </c>
      <c r="C21" s="66">
        <v>8640</v>
      </c>
      <c r="D21" s="58">
        <v>1</v>
      </c>
      <c r="E21" s="55" t="s">
        <v>250</v>
      </c>
    </row>
    <row r="22" spans="1:5" ht="13.5">
      <c r="A22" s="55" t="s">
        <v>66</v>
      </c>
      <c r="B22" s="56">
        <f t="shared" si="0"/>
        <v>220</v>
      </c>
      <c r="C22" s="66">
        <f>C16*12*91.5/1000</f>
        <v>219600</v>
      </c>
      <c r="D22" s="58">
        <v>1</v>
      </c>
      <c r="E22" s="55" t="s">
        <v>165</v>
      </c>
    </row>
    <row r="23" spans="1:5" ht="13.5">
      <c r="A23" s="55" t="s">
        <v>36</v>
      </c>
      <c r="B23" s="56">
        <f t="shared" si="0"/>
        <v>15</v>
      </c>
      <c r="C23" s="66">
        <f>C16*12*0.006</f>
        <v>14400</v>
      </c>
      <c r="D23" s="58">
        <v>1</v>
      </c>
      <c r="E23" s="59" t="s">
        <v>166</v>
      </c>
    </row>
    <row r="24" spans="1:5" ht="13.5">
      <c r="A24" s="55" t="s">
        <v>37</v>
      </c>
      <c r="B24" s="56">
        <f t="shared" si="0"/>
        <v>6</v>
      </c>
      <c r="C24" s="66">
        <f>C16*12*0.0025</f>
        <v>6000</v>
      </c>
      <c r="D24" s="58">
        <v>1</v>
      </c>
      <c r="E24" s="55" t="s">
        <v>230</v>
      </c>
    </row>
    <row r="25" spans="1:5" ht="13.5">
      <c r="A25" s="55" t="s">
        <v>38</v>
      </c>
      <c r="B25" s="56">
        <f t="shared" si="0"/>
        <v>1</v>
      </c>
      <c r="C25" s="66">
        <f>C16*12*0.00002</f>
        <v>48.00000000000001</v>
      </c>
      <c r="D25" s="58">
        <v>1</v>
      </c>
      <c r="E25" s="55" t="s">
        <v>167</v>
      </c>
    </row>
    <row r="26" spans="1:5" s="54" customFormat="1" ht="13.5">
      <c r="A26" s="55" t="s">
        <v>85</v>
      </c>
      <c r="B26" s="56">
        <f>ROUNDUP(C26*D26/1000,0)</f>
        <v>60</v>
      </c>
      <c r="C26" s="57">
        <v>5000</v>
      </c>
      <c r="D26" s="58">
        <v>12</v>
      </c>
      <c r="E26" s="55" t="s">
        <v>163</v>
      </c>
    </row>
    <row r="27" spans="1:5" ht="15" customHeight="1">
      <c r="A27" s="99" t="s">
        <v>150</v>
      </c>
      <c r="B27" s="106">
        <f>B28+B34+B38+B42+B45</f>
        <v>3152</v>
      </c>
      <c r="C27" s="122"/>
      <c r="D27" s="123"/>
      <c r="E27" s="99"/>
    </row>
    <row r="28" spans="1:5" ht="13.5">
      <c r="A28" s="76" t="s">
        <v>148</v>
      </c>
      <c r="B28" s="80">
        <f>SUM(B29:B33)</f>
        <v>266</v>
      </c>
      <c r="C28" s="78"/>
      <c r="D28" s="79"/>
      <c r="E28" s="76"/>
    </row>
    <row r="29" spans="1:5" ht="13.5">
      <c r="A29" s="59" t="s">
        <v>44</v>
      </c>
      <c r="B29" s="67">
        <f>ROUNDUP(C29*D29/1000,0)</f>
        <v>118</v>
      </c>
      <c r="C29" s="68">
        <v>29260</v>
      </c>
      <c r="D29" s="62">
        <v>4</v>
      </c>
      <c r="E29" s="59" t="s">
        <v>145</v>
      </c>
    </row>
    <row r="30" spans="1:5" ht="13.5">
      <c r="A30" s="59" t="s">
        <v>45</v>
      </c>
      <c r="B30" s="67">
        <f>ROUNDUP(C30*D30/1000,0)</f>
        <v>10</v>
      </c>
      <c r="C30" s="68">
        <v>9860</v>
      </c>
      <c r="D30" s="62">
        <v>1</v>
      </c>
      <c r="E30" s="59" t="s">
        <v>146</v>
      </c>
    </row>
    <row r="31" spans="1:5" ht="13.5">
      <c r="A31" s="59" t="s">
        <v>44</v>
      </c>
      <c r="B31" s="67">
        <f>ROUNDUP(C31*D31/1000,0)</f>
        <v>59</v>
      </c>
      <c r="C31" s="68">
        <v>29260</v>
      </c>
      <c r="D31" s="62">
        <v>2</v>
      </c>
      <c r="E31" s="59" t="s">
        <v>233</v>
      </c>
    </row>
    <row r="32" spans="1:5" ht="13.5">
      <c r="A32" s="59" t="s">
        <v>44</v>
      </c>
      <c r="B32" s="67">
        <f>ROUNDUP(C32*D32/1000,0)</f>
        <v>59</v>
      </c>
      <c r="C32" s="68">
        <v>29260</v>
      </c>
      <c r="D32" s="62">
        <v>2</v>
      </c>
      <c r="E32" s="59" t="s">
        <v>147</v>
      </c>
    </row>
    <row r="33" spans="1:5" ht="13.5">
      <c r="A33" s="59" t="s">
        <v>45</v>
      </c>
      <c r="B33" s="67">
        <f>ROUNDUP(C33*D33/1000,0)</f>
        <v>20</v>
      </c>
      <c r="C33" s="68">
        <v>9860</v>
      </c>
      <c r="D33" s="62">
        <v>2</v>
      </c>
      <c r="E33" s="59" t="s">
        <v>147</v>
      </c>
    </row>
    <row r="34" spans="1:5" ht="13.5">
      <c r="A34" s="59" t="s">
        <v>8</v>
      </c>
      <c r="B34" s="67">
        <f>SUM(B35:B37)</f>
        <v>324</v>
      </c>
      <c r="C34" s="81"/>
      <c r="D34" s="82"/>
      <c r="E34" s="59"/>
    </row>
    <row r="35" spans="1:5" ht="13.5">
      <c r="A35" s="59" t="s">
        <v>9</v>
      </c>
      <c r="B35" s="67">
        <f>ROUNDUP(C35*D35/1000,0)</f>
        <v>144</v>
      </c>
      <c r="C35" s="68">
        <v>12000</v>
      </c>
      <c r="D35" s="62">
        <v>12</v>
      </c>
      <c r="E35" s="59"/>
    </row>
    <row r="36" spans="1:5" ht="13.5">
      <c r="A36" s="59" t="s">
        <v>10</v>
      </c>
      <c r="B36" s="67">
        <f>ROUNDUP(C36*D36/1000,0)</f>
        <v>120</v>
      </c>
      <c r="C36" s="68">
        <v>10000</v>
      </c>
      <c r="D36" s="62">
        <v>12</v>
      </c>
      <c r="E36" s="59"/>
    </row>
    <row r="37" spans="1:5" ht="13.5">
      <c r="A37" s="59" t="s">
        <v>11</v>
      </c>
      <c r="B37" s="67">
        <f>ROUNDUP(C37*D37/1000,0)</f>
        <v>60</v>
      </c>
      <c r="C37" s="68">
        <v>5000</v>
      </c>
      <c r="D37" s="62">
        <v>12</v>
      </c>
      <c r="E37" s="59"/>
    </row>
    <row r="38" spans="1:5" ht="13.5">
      <c r="A38" s="59" t="s">
        <v>39</v>
      </c>
      <c r="B38" s="67">
        <f>SUM(B39:B41)</f>
        <v>627</v>
      </c>
      <c r="C38" s="68"/>
      <c r="D38" s="62"/>
      <c r="E38" s="59"/>
    </row>
    <row r="39" spans="1:5" ht="13.5">
      <c r="A39" s="59" t="s">
        <v>21</v>
      </c>
      <c r="B39" s="67">
        <f>ROUNDUP(C39*D39/1000,0)</f>
        <v>192</v>
      </c>
      <c r="C39" s="68">
        <v>16000</v>
      </c>
      <c r="D39" s="62">
        <v>12</v>
      </c>
      <c r="E39" s="59" t="s">
        <v>168</v>
      </c>
    </row>
    <row r="40" spans="1:5" ht="13.5">
      <c r="A40" s="59" t="s">
        <v>40</v>
      </c>
      <c r="B40" s="67">
        <f>ROUNDUP(C40*D40/1000,0)</f>
        <v>312</v>
      </c>
      <c r="C40" s="68">
        <f>26000*1</f>
        <v>26000</v>
      </c>
      <c r="D40" s="62">
        <v>12</v>
      </c>
      <c r="E40" s="59" t="s">
        <v>169</v>
      </c>
    </row>
    <row r="41" spans="1:5" ht="13.5">
      <c r="A41" s="59" t="s">
        <v>41</v>
      </c>
      <c r="B41" s="67">
        <f>ROUNDUP(C41*D41/1000,0)</f>
        <v>123</v>
      </c>
      <c r="C41" s="68">
        <f>10200*1</f>
        <v>10200</v>
      </c>
      <c r="D41" s="62">
        <v>12</v>
      </c>
      <c r="E41" s="59" t="s">
        <v>170</v>
      </c>
    </row>
    <row r="42" spans="1:5" ht="13.5">
      <c r="A42" s="59" t="s">
        <v>12</v>
      </c>
      <c r="B42" s="67">
        <f>SUM(B43:B44)</f>
        <v>375</v>
      </c>
      <c r="C42" s="68"/>
      <c r="D42" s="62"/>
      <c r="E42" s="59"/>
    </row>
    <row r="43" spans="1:5" ht="13.5">
      <c r="A43" s="59" t="s">
        <v>43</v>
      </c>
      <c r="B43" s="67">
        <f>ROUNDUP(C43*D43/1000,0)</f>
        <v>135</v>
      </c>
      <c r="C43" s="68">
        <v>11200</v>
      </c>
      <c r="D43" s="62">
        <v>12</v>
      </c>
      <c r="E43" s="83" t="s">
        <v>171</v>
      </c>
    </row>
    <row r="44" spans="1:5" ht="13.5">
      <c r="A44" s="59" t="s">
        <v>42</v>
      </c>
      <c r="B44" s="67">
        <f>ROUNDUP(C44*D44/1000,0)</f>
        <v>240</v>
      </c>
      <c r="C44" s="68">
        <v>20000</v>
      </c>
      <c r="D44" s="62">
        <v>12</v>
      </c>
      <c r="E44" s="59" t="s">
        <v>23</v>
      </c>
    </row>
    <row r="45" spans="1:5" ht="13.5">
      <c r="A45" s="59" t="s">
        <v>56</v>
      </c>
      <c r="B45" s="67">
        <f>SUM(B46:B48)</f>
        <v>1560</v>
      </c>
      <c r="C45" s="68"/>
      <c r="D45" s="62"/>
      <c r="E45" s="83"/>
    </row>
    <row r="46" spans="1:5" ht="13.5">
      <c r="A46" s="59" t="s">
        <v>53</v>
      </c>
      <c r="B46" s="67">
        <f>ROUNDUP(C46*D46/1000,0)</f>
        <v>960</v>
      </c>
      <c r="C46" s="68">
        <v>80000</v>
      </c>
      <c r="D46" s="62">
        <v>12</v>
      </c>
      <c r="E46" s="59" t="s">
        <v>87</v>
      </c>
    </row>
    <row r="47" spans="1:5" ht="13.5">
      <c r="A47" s="59" t="s">
        <v>58</v>
      </c>
      <c r="B47" s="67">
        <f>ROUNDUP(C47*D47/1000,0)</f>
        <v>240</v>
      </c>
      <c r="C47" s="68">
        <v>20000</v>
      </c>
      <c r="D47" s="62">
        <v>12</v>
      </c>
      <c r="E47" s="59" t="s">
        <v>88</v>
      </c>
    </row>
    <row r="48" spans="1:5" ht="14.25" thickBot="1">
      <c r="A48" s="84" t="s">
        <v>54</v>
      </c>
      <c r="B48" s="85">
        <f>ROUNDUP(C48*D48/1000,0)</f>
        <v>360</v>
      </c>
      <c r="C48" s="86">
        <v>30000</v>
      </c>
      <c r="D48" s="87">
        <v>12</v>
      </c>
      <c r="E48" s="84" t="s">
        <v>69</v>
      </c>
    </row>
    <row r="49" spans="1:5" ht="15" customHeight="1" thickTop="1">
      <c r="A49" s="88" t="s">
        <v>202</v>
      </c>
      <c r="B49" s="89">
        <f>B50+B80+B102</f>
        <v>18894</v>
      </c>
      <c r="C49" s="128"/>
      <c r="D49" s="129"/>
      <c r="E49" s="43"/>
    </row>
    <row r="50" spans="1:5" ht="15" customHeight="1">
      <c r="A50" s="90" t="s">
        <v>151</v>
      </c>
      <c r="B50" s="91">
        <f>B51+B57+B64+B73</f>
        <v>7919</v>
      </c>
      <c r="C50" s="130"/>
      <c r="D50" s="131"/>
      <c r="E50" s="90"/>
    </row>
    <row r="51" spans="1:5" ht="15" customHeight="1">
      <c r="A51" s="74" t="s">
        <v>234</v>
      </c>
      <c r="B51" s="75">
        <f>SUM(B52:B56)</f>
        <v>1082</v>
      </c>
      <c r="C51" s="126"/>
      <c r="D51" s="127"/>
      <c r="E51" s="74"/>
    </row>
    <row r="52" spans="1:5" ht="13.5">
      <c r="A52" s="76" t="s">
        <v>13</v>
      </c>
      <c r="B52" s="80">
        <f>ROUNDUP(C52*D52/1000,0)</f>
        <v>600</v>
      </c>
      <c r="C52" s="78">
        <v>60000</v>
      </c>
      <c r="D52" s="79">
        <v>10</v>
      </c>
      <c r="E52" s="76" t="s">
        <v>59</v>
      </c>
    </row>
    <row r="53" spans="1:5" ht="13.5">
      <c r="A53" s="59" t="s">
        <v>89</v>
      </c>
      <c r="B53" s="67">
        <f>ROUNDUP(C53*D53/1000,0)</f>
        <v>12</v>
      </c>
      <c r="C53" s="68">
        <v>1200</v>
      </c>
      <c r="D53" s="62">
        <v>10</v>
      </c>
      <c r="E53" s="104" t="s">
        <v>59</v>
      </c>
    </row>
    <row r="54" spans="1:5" ht="13.5">
      <c r="A54" s="59" t="s">
        <v>14</v>
      </c>
      <c r="B54" s="67">
        <f>ROUNDUP(C54*D54/1000,0)</f>
        <v>300</v>
      </c>
      <c r="C54" s="66">
        <v>30000</v>
      </c>
      <c r="D54" s="58">
        <v>10</v>
      </c>
      <c r="E54" s="55" t="s">
        <v>176</v>
      </c>
    </row>
    <row r="55" spans="1:5" ht="13.5">
      <c r="A55" s="59" t="s">
        <v>47</v>
      </c>
      <c r="B55" s="67">
        <f>ROUNDUP(C55*D55/1000,0)</f>
        <v>50</v>
      </c>
      <c r="C55" s="68">
        <v>5000</v>
      </c>
      <c r="D55" s="62">
        <v>10</v>
      </c>
      <c r="E55" s="59" t="s">
        <v>123</v>
      </c>
    </row>
    <row r="56" spans="1:5" ht="13.5">
      <c r="A56" s="63" t="s">
        <v>15</v>
      </c>
      <c r="B56" s="93">
        <f>ROUNDUP(C56*D56/1000,0)</f>
        <v>120</v>
      </c>
      <c r="C56" s="94">
        <v>60000</v>
      </c>
      <c r="D56" s="64">
        <v>2</v>
      </c>
      <c r="E56" s="63" t="s">
        <v>177</v>
      </c>
    </row>
    <row r="57" spans="1:5" ht="15" customHeight="1">
      <c r="A57" s="74" t="s">
        <v>116</v>
      </c>
      <c r="B57" s="75">
        <f>SUM(B58:B63)</f>
        <v>906</v>
      </c>
      <c r="C57" s="126"/>
      <c r="D57" s="127"/>
      <c r="E57" s="74"/>
    </row>
    <row r="58" spans="1:5" ht="13.5">
      <c r="A58" s="76" t="s">
        <v>13</v>
      </c>
      <c r="B58" s="80">
        <f aca="true" t="shared" si="1" ref="B58:B63">ROUNDUP(C58*D58/1000,0)</f>
        <v>240</v>
      </c>
      <c r="C58" s="78">
        <v>30000</v>
      </c>
      <c r="D58" s="79">
        <v>8</v>
      </c>
      <c r="E58" s="105" t="s">
        <v>49</v>
      </c>
    </row>
    <row r="59" spans="1:5" ht="13.5">
      <c r="A59" s="59" t="s">
        <v>89</v>
      </c>
      <c r="B59" s="67">
        <f t="shared" si="1"/>
        <v>10</v>
      </c>
      <c r="C59" s="68">
        <v>1200</v>
      </c>
      <c r="D59" s="62">
        <v>8</v>
      </c>
      <c r="E59" s="59" t="s">
        <v>49</v>
      </c>
    </row>
    <row r="60" spans="1:5" ht="13.5">
      <c r="A60" s="59" t="s">
        <v>14</v>
      </c>
      <c r="B60" s="67">
        <f t="shared" si="1"/>
        <v>240</v>
      </c>
      <c r="C60" s="66">
        <v>30000</v>
      </c>
      <c r="D60" s="58">
        <v>8</v>
      </c>
      <c r="E60" s="55" t="s">
        <v>180</v>
      </c>
    </row>
    <row r="61" spans="1:5" ht="13.5">
      <c r="A61" s="59" t="s">
        <v>47</v>
      </c>
      <c r="B61" s="67">
        <f t="shared" si="1"/>
        <v>40</v>
      </c>
      <c r="C61" s="68">
        <v>5000</v>
      </c>
      <c r="D61" s="62">
        <v>8</v>
      </c>
      <c r="E61" s="59" t="s">
        <v>109</v>
      </c>
    </row>
    <row r="62" spans="1:5" ht="13.5">
      <c r="A62" s="59" t="s">
        <v>21</v>
      </c>
      <c r="B62" s="67">
        <f t="shared" si="1"/>
        <v>256</v>
      </c>
      <c r="C62" s="68">
        <v>32000</v>
      </c>
      <c r="D62" s="62">
        <v>8</v>
      </c>
      <c r="E62" s="59" t="s">
        <v>181</v>
      </c>
    </row>
    <row r="63" spans="1:5" ht="13.5">
      <c r="A63" s="63" t="s">
        <v>15</v>
      </c>
      <c r="B63" s="93">
        <f t="shared" si="1"/>
        <v>120</v>
      </c>
      <c r="C63" s="94">
        <v>60000</v>
      </c>
      <c r="D63" s="64">
        <v>2</v>
      </c>
      <c r="E63" s="63" t="s">
        <v>178</v>
      </c>
    </row>
    <row r="64" spans="1:5" ht="15" customHeight="1">
      <c r="A64" s="74" t="s">
        <v>235</v>
      </c>
      <c r="B64" s="75">
        <f>SUM(B65:B72)</f>
        <v>1151</v>
      </c>
      <c r="C64" s="126"/>
      <c r="D64" s="127"/>
      <c r="E64" s="74"/>
    </row>
    <row r="65" spans="1:5" ht="13.5">
      <c r="A65" s="76" t="s">
        <v>13</v>
      </c>
      <c r="B65" s="80">
        <f aca="true" t="shared" si="2" ref="B65:B72">ROUNDUP(C65*D65/1000,0)</f>
        <v>300</v>
      </c>
      <c r="C65" s="78">
        <v>30000</v>
      </c>
      <c r="D65" s="79">
        <v>10</v>
      </c>
      <c r="E65" s="105" t="s">
        <v>182</v>
      </c>
    </row>
    <row r="66" spans="1:5" ht="13.5">
      <c r="A66" s="59" t="s">
        <v>90</v>
      </c>
      <c r="B66" s="67">
        <f t="shared" si="2"/>
        <v>104</v>
      </c>
      <c r="C66" s="68">
        <v>10400</v>
      </c>
      <c r="D66" s="62">
        <v>10</v>
      </c>
      <c r="E66" s="59" t="s">
        <v>182</v>
      </c>
    </row>
    <row r="67" spans="1:5" ht="13.5">
      <c r="A67" s="59" t="s">
        <v>48</v>
      </c>
      <c r="B67" s="67">
        <f t="shared" si="2"/>
        <v>20</v>
      </c>
      <c r="C67" s="68">
        <v>10000</v>
      </c>
      <c r="D67" s="58">
        <v>2</v>
      </c>
      <c r="E67" s="55" t="s">
        <v>183</v>
      </c>
    </row>
    <row r="68" spans="1:5" ht="13.5">
      <c r="A68" s="59" t="s">
        <v>14</v>
      </c>
      <c r="B68" s="67">
        <f t="shared" si="2"/>
        <v>480</v>
      </c>
      <c r="C68" s="66">
        <v>60000</v>
      </c>
      <c r="D68" s="58">
        <v>8</v>
      </c>
      <c r="E68" s="55" t="s">
        <v>180</v>
      </c>
    </row>
    <row r="69" spans="1:5" ht="13.5">
      <c r="A69" s="59" t="s">
        <v>47</v>
      </c>
      <c r="B69" s="67">
        <f t="shared" si="2"/>
        <v>40</v>
      </c>
      <c r="C69" s="68">
        <v>5000</v>
      </c>
      <c r="D69" s="62">
        <v>8</v>
      </c>
      <c r="E69" s="59" t="s">
        <v>109</v>
      </c>
    </row>
    <row r="70" spans="1:5" ht="13.5">
      <c r="A70" s="59" t="s">
        <v>19</v>
      </c>
      <c r="B70" s="67">
        <f t="shared" si="2"/>
        <v>57</v>
      </c>
      <c r="C70" s="68">
        <v>28500</v>
      </c>
      <c r="D70" s="62">
        <v>2</v>
      </c>
      <c r="E70" s="59" t="s">
        <v>184</v>
      </c>
    </row>
    <row r="71" spans="1:5" ht="13.5">
      <c r="A71" s="84" t="s">
        <v>22</v>
      </c>
      <c r="B71" s="85">
        <f t="shared" si="2"/>
        <v>30</v>
      </c>
      <c r="C71" s="86">
        <v>1000</v>
      </c>
      <c r="D71" s="87">
        <v>30</v>
      </c>
      <c r="E71" s="84" t="s">
        <v>185</v>
      </c>
    </row>
    <row r="72" spans="1:5" ht="13.5">
      <c r="A72" s="63" t="s">
        <v>15</v>
      </c>
      <c r="B72" s="93">
        <f t="shared" si="2"/>
        <v>120</v>
      </c>
      <c r="C72" s="94">
        <v>60000</v>
      </c>
      <c r="D72" s="64">
        <v>2</v>
      </c>
      <c r="E72" s="63" t="s">
        <v>178</v>
      </c>
    </row>
    <row r="73" spans="1:5" ht="15" customHeight="1">
      <c r="A73" s="74" t="s">
        <v>236</v>
      </c>
      <c r="B73" s="75">
        <f>SUM(B74:B79)</f>
        <v>4780</v>
      </c>
      <c r="C73" s="126"/>
      <c r="D73" s="127"/>
      <c r="E73" s="74"/>
    </row>
    <row r="74" spans="1:5" ht="13.5">
      <c r="A74" s="59" t="s">
        <v>124</v>
      </c>
      <c r="B74" s="67">
        <f aca="true" t="shared" si="3" ref="B74:B79">ROUNDUP(C74*D74/1000,0)</f>
        <v>2000</v>
      </c>
      <c r="C74" s="68">
        <v>40000</v>
      </c>
      <c r="D74" s="62">
        <v>50</v>
      </c>
      <c r="E74" s="59" t="s">
        <v>111</v>
      </c>
    </row>
    <row r="75" spans="1:5" ht="13.5">
      <c r="A75" s="59" t="s">
        <v>125</v>
      </c>
      <c r="B75" s="67">
        <f t="shared" si="3"/>
        <v>500</v>
      </c>
      <c r="C75" s="68">
        <v>10000</v>
      </c>
      <c r="D75" s="62">
        <v>50</v>
      </c>
      <c r="E75" s="59" t="s">
        <v>187</v>
      </c>
    </row>
    <row r="76" spans="1:5" ht="13.5">
      <c r="A76" s="55" t="s">
        <v>106</v>
      </c>
      <c r="B76" s="65">
        <f t="shared" si="3"/>
        <v>200</v>
      </c>
      <c r="C76" s="66">
        <v>100000</v>
      </c>
      <c r="D76" s="58">
        <v>2</v>
      </c>
      <c r="E76" s="55" t="s">
        <v>213</v>
      </c>
    </row>
    <row r="77" spans="1:5" ht="13.5">
      <c r="A77" s="55" t="s">
        <v>128</v>
      </c>
      <c r="B77" s="67">
        <f t="shared" si="3"/>
        <v>300</v>
      </c>
      <c r="C77" s="68">
        <v>25000</v>
      </c>
      <c r="D77" s="62">
        <v>12</v>
      </c>
      <c r="E77" s="55" t="s">
        <v>214</v>
      </c>
    </row>
    <row r="78" spans="1:5" ht="13.5">
      <c r="A78" s="55" t="s">
        <v>126</v>
      </c>
      <c r="B78" s="67">
        <f t="shared" si="3"/>
        <v>280</v>
      </c>
      <c r="C78" s="68">
        <v>35000</v>
      </c>
      <c r="D78" s="62">
        <v>8</v>
      </c>
      <c r="E78" s="55" t="s">
        <v>188</v>
      </c>
    </row>
    <row r="79" spans="1:5" ht="13.5">
      <c r="A79" s="55" t="s">
        <v>127</v>
      </c>
      <c r="B79" s="67">
        <f t="shared" si="3"/>
        <v>1500</v>
      </c>
      <c r="C79" s="68">
        <v>15000</v>
      </c>
      <c r="D79" s="62">
        <v>100</v>
      </c>
      <c r="E79" s="55" t="s">
        <v>129</v>
      </c>
    </row>
    <row r="80" spans="1:5" ht="15" customHeight="1">
      <c r="A80" s="90" t="s">
        <v>152</v>
      </c>
      <c r="B80" s="91">
        <f>B81+B88+B94</f>
        <v>2743</v>
      </c>
      <c r="C80" s="130"/>
      <c r="D80" s="131"/>
      <c r="E80" s="90"/>
    </row>
    <row r="81" spans="1:5" ht="15" customHeight="1">
      <c r="A81" s="74" t="s">
        <v>102</v>
      </c>
      <c r="B81" s="75">
        <f>SUM(B82:B87)</f>
        <v>957</v>
      </c>
      <c r="C81" s="126"/>
      <c r="D81" s="127"/>
      <c r="E81" s="74"/>
    </row>
    <row r="82" spans="1:5" ht="13.5">
      <c r="A82" s="55" t="s">
        <v>13</v>
      </c>
      <c r="B82" s="65">
        <f aca="true" t="shared" si="4" ref="B82:B87">ROUNDUP(C82*D82/1000,0)</f>
        <v>300</v>
      </c>
      <c r="C82" s="66">
        <v>30000</v>
      </c>
      <c r="D82" s="58">
        <v>10</v>
      </c>
      <c r="E82" s="55" t="s">
        <v>112</v>
      </c>
    </row>
    <row r="83" spans="1:5" ht="13.5">
      <c r="A83" s="59" t="s">
        <v>91</v>
      </c>
      <c r="B83" s="67">
        <f t="shared" si="4"/>
        <v>5</v>
      </c>
      <c r="C83" s="68">
        <v>500</v>
      </c>
      <c r="D83" s="62">
        <v>10</v>
      </c>
      <c r="E83" s="59"/>
    </row>
    <row r="84" spans="1:5" ht="13.5">
      <c r="A84" s="59" t="s">
        <v>14</v>
      </c>
      <c r="B84" s="67">
        <f t="shared" si="4"/>
        <v>390</v>
      </c>
      <c r="C84" s="66">
        <v>39000</v>
      </c>
      <c r="D84" s="58">
        <v>10</v>
      </c>
      <c r="E84" s="55" t="s">
        <v>113</v>
      </c>
    </row>
    <row r="85" spans="1:5" ht="13.5">
      <c r="A85" s="84" t="s">
        <v>77</v>
      </c>
      <c r="B85" s="85">
        <f t="shared" si="4"/>
        <v>2</v>
      </c>
      <c r="C85" s="86">
        <v>1000</v>
      </c>
      <c r="D85" s="87">
        <v>2</v>
      </c>
      <c r="E85" s="84" t="s">
        <v>191</v>
      </c>
    </row>
    <row r="86" spans="1:5" ht="13.5">
      <c r="A86" s="59" t="s">
        <v>81</v>
      </c>
      <c r="B86" s="67">
        <f t="shared" si="4"/>
        <v>20</v>
      </c>
      <c r="C86" s="68">
        <v>1000</v>
      </c>
      <c r="D86" s="62">
        <v>20</v>
      </c>
      <c r="E86" s="59" t="s">
        <v>189</v>
      </c>
    </row>
    <row r="87" spans="1:5" ht="13.5">
      <c r="A87" s="63" t="s">
        <v>18</v>
      </c>
      <c r="B87" s="93">
        <f t="shared" si="4"/>
        <v>240</v>
      </c>
      <c r="C87" s="94">
        <v>120000</v>
      </c>
      <c r="D87" s="64">
        <v>2</v>
      </c>
      <c r="E87" s="63" t="s">
        <v>179</v>
      </c>
    </row>
    <row r="88" spans="1:5" ht="15" customHeight="1">
      <c r="A88" s="74" t="s">
        <v>103</v>
      </c>
      <c r="B88" s="75">
        <f>SUM(B89:B93)</f>
        <v>951</v>
      </c>
      <c r="C88" s="126"/>
      <c r="D88" s="127"/>
      <c r="E88" s="74"/>
    </row>
    <row r="89" spans="1:5" ht="13.5">
      <c r="A89" s="55" t="s">
        <v>13</v>
      </c>
      <c r="B89" s="65">
        <f>ROUNDUP(C89*D89/1000,0)</f>
        <v>300</v>
      </c>
      <c r="C89" s="66">
        <v>30000</v>
      </c>
      <c r="D89" s="58">
        <v>10</v>
      </c>
      <c r="E89" s="55" t="s">
        <v>59</v>
      </c>
    </row>
    <row r="90" spans="1:5" ht="13.5">
      <c r="A90" s="59" t="s">
        <v>130</v>
      </c>
      <c r="B90" s="67">
        <f>ROUNDUP(C90*D90/1000,0)</f>
        <v>176</v>
      </c>
      <c r="C90" s="68">
        <v>29260</v>
      </c>
      <c r="D90" s="62">
        <v>6</v>
      </c>
      <c r="E90" s="59" t="s">
        <v>192</v>
      </c>
    </row>
    <row r="91" spans="1:5" ht="13.5">
      <c r="A91" s="59" t="s">
        <v>14</v>
      </c>
      <c r="B91" s="67">
        <f>ROUNDUP(C91*D91/1000,0)</f>
        <v>195</v>
      </c>
      <c r="C91" s="66">
        <v>19500</v>
      </c>
      <c r="D91" s="58">
        <v>10</v>
      </c>
      <c r="E91" s="55" t="s">
        <v>115</v>
      </c>
    </row>
    <row r="92" spans="1:5" ht="13.5">
      <c r="A92" s="59" t="s">
        <v>81</v>
      </c>
      <c r="B92" s="67">
        <f>ROUNDUP(C92*D92/1000,0)</f>
        <v>40</v>
      </c>
      <c r="C92" s="68">
        <v>20000</v>
      </c>
      <c r="D92" s="62">
        <v>2</v>
      </c>
      <c r="E92" s="59" t="s">
        <v>193</v>
      </c>
    </row>
    <row r="93" spans="1:5" ht="13.5">
      <c r="A93" s="63" t="s">
        <v>18</v>
      </c>
      <c r="B93" s="93">
        <f>ROUNDUP(C93*D93/1000,0)</f>
        <v>240</v>
      </c>
      <c r="C93" s="94">
        <v>120000</v>
      </c>
      <c r="D93" s="64">
        <v>2</v>
      </c>
      <c r="E93" s="63" t="s">
        <v>179</v>
      </c>
    </row>
    <row r="94" spans="1:5" ht="15" customHeight="1">
      <c r="A94" s="74" t="s">
        <v>104</v>
      </c>
      <c r="B94" s="75">
        <f>SUM(B95:B101)</f>
        <v>835</v>
      </c>
      <c r="C94" s="126"/>
      <c r="D94" s="127"/>
      <c r="E94" s="74"/>
    </row>
    <row r="95" spans="1:5" ht="13.5">
      <c r="A95" s="55" t="s">
        <v>13</v>
      </c>
      <c r="B95" s="65">
        <f aca="true" t="shared" si="5" ref="B95:B101">ROUNDUP(C95*D95/1000,0)</f>
        <v>300</v>
      </c>
      <c r="C95" s="66">
        <v>30000</v>
      </c>
      <c r="D95" s="58">
        <v>10</v>
      </c>
      <c r="E95" s="55" t="s">
        <v>59</v>
      </c>
    </row>
    <row r="96" spans="1:5" ht="13.5">
      <c r="A96" s="59" t="s">
        <v>89</v>
      </c>
      <c r="B96" s="67">
        <f t="shared" si="5"/>
        <v>12</v>
      </c>
      <c r="C96" s="108">
        <v>1200</v>
      </c>
      <c r="D96" s="62">
        <v>10</v>
      </c>
      <c r="E96" s="55" t="s">
        <v>59</v>
      </c>
    </row>
    <row r="97" spans="1:5" ht="13.5">
      <c r="A97" s="59" t="s">
        <v>14</v>
      </c>
      <c r="B97" s="67">
        <f t="shared" si="5"/>
        <v>156</v>
      </c>
      <c r="C97" s="66">
        <v>19500</v>
      </c>
      <c r="D97" s="58">
        <v>8</v>
      </c>
      <c r="E97" s="55" t="s">
        <v>82</v>
      </c>
    </row>
    <row r="98" spans="1:5" ht="13.5">
      <c r="A98" s="84" t="s">
        <v>78</v>
      </c>
      <c r="B98" s="85">
        <f t="shared" si="5"/>
        <v>57</v>
      </c>
      <c r="C98" s="68">
        <v>28500</v>
      </c>
      <c r="D98" s="87">
        <v>2</v>
      </c>
      <c r="E98" s="84" t="s">
        <v>114</v>
      </c>
    </row>
    <row r="99" spans="1:5" ht="13.5">
      <c r="A99" s="84" t="s">
        <v>83</v>
      </c>
      <c r="B99" s="85">
        <f t="shared" si="5"/>
        <v>40</v>
      </c>
      <c r="C99" s="86">
        <v>20000</v>
      </c>
      <c r="D99" s="87">
        <v>2</v>
      </c>
      <c r="E99" s="84" t="s">
        <v>84</v>
      </c>
    </row>
    <row r="100" spans="1:5" ht="13.5">
      <c r="A100" s="59" t="s">
        <v>81</v>
      </c>
      <c r="B100" s="67">
        <f t="shared" si="5"/>
        <v>30</v>
      </c>
      <c r="C100" s="68">
        <v>1000</v>
      </c>
      <c r="D100" s="62">
        <v>30</v>
      </c>
      <c r="E100" s="59" t="s">
        <v>133</v>
      </c>
    </row>
    <row r="101" spans="1:5" ht="13.5">
      <c r="A101" s="63" t="s">
        <v>18</v>
      </c>
      <c r="B101" s="93">
        <f t="shared" si="5"/>
        <v>240</v>
      </c>
      <c r="C101" s="94">
        <v>120000</v>
      </c>
      <c r="D101" s="64">
        <v>2</v>
      </c>
      <c r="E101" s="63" t="s">
        <v>194</v>
      </c>
    </row>
    <row r="102" spans="1:5" ht="15" customHeight="1">
      <c r="A102" s="90" t="s">
        <v>153</v>
      </c>
      <c r="B102" s="91">
        <f>B103+B106+B111+B116+B120+B122</f>
        <v>8232</v>
      </c>
      <c r="C102" s="124"/>
      <c r="D102" s="125"/>
      <c r="E102" s="4"/>
    </row>
    <row r="103" spans="1:5" ht="15" customHeight="1">
      <c r="A103" s="74" t="s">
        <v>52</v>
      </c>
      <c r="B103" s="75">
        <f>SUM(B104:B105)</f>
        <v>154</v>
      </c>
      <c r="C103" s="126"/>
      <c r="D103" s="127"/>
      <c r="E103" s="74"/>
    </row>
    <row r="104" spans="1:5" ht="13.5">
      <c r="A104" s="59" t="s">
        <v>17</v>
      </c>
      <c r="B104" s="67">
        <f>ROUNDUP(C104*D104/1000,0)</f>
        <v>60</v>
      </c>
      <c r="C104" s="68">
        <v>5000</v>
      </c>
      <c r="D104" s="62">
        <v>12</v>
      </c>
      <c r="E104" s="59" t="s">
        <v>30</v>
      </c>
    </row>
    <row r="105" spans="1:5" ht="13.5">
      <c r="A105" s="84" t="s">
        <v>28</v>
      </c>
      <c r="B105" s="85">
        <f>ROUNDUP(C105*D105/1000,0)</f>
        <v>94</v>
      </c>
      <c r="C105" s="86">
        <v>7800</v>
      </c>
      <c r="D105" s="87">
        <v>12</v>
      </c>
      <c r="E105" s="84"/>
    </row>
    <row r="106" spans="1:5" ht="15" customHeight="1">
      <c r="A106" s="74" t="s">
        <v>140</v>
      </c>
      <c r="B106" s="75">
        <f>SUM(B107:B110)</f>
        <v>910</v>
      </c>
      <c r="C106" s="126"/>
      <c r="D106" s="127"/>
      <c r="E106" s="74"/>
    </row>
    <row r="107" spans="1:5" ht="13.5">
      <c r="A107" s="59" t="s">
        <v>14</v>
      </c>
      <c r="B107" s="67">
        <f>ROUNDUP(C107*D107/1000,0)</f>
        <v>540</v>
      </c>
      <c r="C107" s="68">
        <v>90000</v>
      </c>
      <c r="D107" s="62">
        <v>6</v>
      </c>
      <c r="E107" s="59" t="s">
        <v>195</v>
      </c>
    </row>
    <row r="108" spans="1:5" ht="13.5">
      <c r="A108" s="59" t="s">
        <v>50</v>
      </c>
      <c r="B108" s="67">
        <f>ROUNDUP(C108*D108/1000,0)</f>
        <v>30</v>
      </c>
      <c r="C108" s="68">
        <v>15000</v>
      </c>
      <c r="D108" s="62">
        <v>2</v>
      </c>
      <c r="E108" s="59" t="s">
        <v>196</v>
      </c>
    </row>
    <row r="109" spans="1:5" ht="13.5">
      <c r="A109" s="55" t="s">
        <v>55</v>
      </c>
      <c r="B109" s="65">
        <f>ROUNDUP(C109*D109/1000,0)</f>
        <v>100</v>
      </c>
      <c r="C109" s="66">
        <v>50</v>
      </c>
      <c r="D109" s="58">
        <v>2000</v>
      </c>
      <c r="E109" s="55" t="s">
        <v>197</v>
      </c>
    </row>
    <row r="110" spans="1:5" ht="13.5">
      <c r="A110" s="63" t="s">
        <v>18</v>
      </c>
      <c r="B110" s="93">
        <f>ROUNDUP(C110*D110/1000,0)</f>
        <v>240</v>
      </c>
      <c r="C110" s="94">
        <v>120000</v>
      </c>
      <c r="D110" s="64">
        <v>2</v>
      </c>
      <c r="E110" s="63" t="s">
        <v>179</v>
      </c>
    </row>
    <row r="111" spans="1:5" ht="15" customHeight="1">
      <c r="A111" s="74" t="s">
        <v>141</v>
      </c>
      <c r="B111" s="75">
        <f>SUM(B112:B115)</f>
        <v>910</v>
      </c>
      <c r="C111" s="126"/>
      <c r="D111" s="127"/>
      <c r="E111" s="74"/>
    </row>
    <row r="112" spans="1:5" ht="13.5">
      <c r="A112" s="59" t="s">
        <v>14</v>
      </c>
      <c r="B112" s="67">
        <f>ROUNDUP(C112*D112/1000,0)</f>
        <v>540</v>
      </c>
      <c r="C112" s="68">
        <v>90000</v>
      </c>
      <c r="D112" s="62">
        <v>6</v>
      </c>
      <c r="E112" s="59" t="s">
        <v>195</v>
      </c>
    </row>
    <row r="113" spans="1:5" ht="13.5">
      <c r="A113" s="59" t="s">
        <v>50</v>
      </c>
      <c r="B113" s="67">
        <f>ROUNDUP(C113*D113/1000,0)</f>
        <v>30</v>
      </c>
      <c r="C113" s="68">
        <v>15000</v>
      </c>
      <c r="D113" s="62">
        <v>2</v>
      </c>
      <c r="E113" s="59" t="s">
        <v>196</v>
      </c>
    </row>
    <row r="114" spans="1:5" ht="13.5">
      <c r="A114" s="55" t="s">
        <v>55</v>
      </c>
      <c r="B114" s="65">
        <f>ROUNDUP(C114*D114/1000,0)</f>
        <v>100</v>
      </c>
      <c r="C114" s="66">
        <v>50</v>
      </c>
      <c r="D114" s="58">
        <v>2000</v>
      </c>
      <c r="E114" s="55" t="s">
        <v>197</v>
      </c>
    </row>
    <row r="115" spans="1:5" ht="13.5">
      <c r="A115" s="63" t="s">
        <v>18</v>
      </c>
      <c r="B115" s="93">
        <f>ROUNDUP(C115*D115/1000,0)</f>
        <v>240</v>
      </c>
      <c r="C115" s="94">
        <v>120000</v>
      </c>
      <c r="D115" s="64">
        <v>2</v>
      </c>
      <c r="E115" s="63" t="s">
        <v>179</v>
      </c>
    </row>
    <row r="116" spans="1:5" ht="15" customHeight="1">
      <c r="A116" s="74" t="s">
        <v>137</v>
      </c>
      <c r="B116" s="75">
        <f>SUM(B117:B119)</f>
        <v>5208</v>
      </c>
      <c r="C116" s="126"/>
      <c r="D116" s="127"/>
      <c r="E116" s="74"/>
    </row>
    <row r="117" spans="1:5" ht="13.5">
      <c r="A117" s="59" t="s">
        <v>117</v>
      </c>
      <c r="B117" s="67">
        <f>ROUNDUP(C117*D117/1000,0)</f>
        <v>4950</v>
      </c>
      <c r="C117" s="68">
        <v>55000</v>
      </c>
      <c r="D117" s="62">
        <v>90</v>
      </c>
      <c r="E117" s="59" t="s">
        <v>198</v>
      </c>
    </row>
    <row r="118" spans="1:5" ht="13.5">
      <c r="A118" s="55" t="s">
        <v>55</v>
      </c>
      <c r="B118" s="65">
        <f>ROUNDUP(C118*D118/1000,0)</f>
        <v>18</v>
      </c>
      <c r="C118" s="66">
        <v>200</v>
      </c>
      <c r="D118" s="58">
        <v>90</v>
      </c>
      <c r="E118" s="55" t="s">
        <v>199</v>
      </c>
    </row>
    <row r="119" spans="1:5" ht="13.5">
      <c r="A119" s="63" t="s">
        <v>18</v>
      </c>
      <c r="B119" s="93">
        <f>ROUNDUP(C119*D119/1000,0)</f>
        <v>240</v>
      </c>
      <c r="C119" s="94">
        <v>120000</v>
      </c>
      <c r="D119" s="64">
        <v>2</v>
      </c>
      <c r="E119" s="63" t="s">
        <v>179</v>
      </c>
    </row>
    <row r="120" spans="1:5" ht="15" customHeight="1">
      <c r="A120" s="74" t="s">
        <v>138</v>
      </c>
      <c r="B120" s="75">
        <f>SUM(B121:B121)</f>
        <v>240</v>
      </c>
      <c r="C120" s="126"/>
      <c r="D120" s="127"/>
      <c r="E120" s="74"/>
    </row>
    <row r="121" spans="1:5" ht="13.5">
      <c r="A121" s="63" t="s">
        <v>18</v>
      </c>
      <c r="B121" s="93">
        <f>ROUNDUP(C121*D121/1000,0)</f>
        <v>240</v>
      </c>
      <c r="C121" s="94">
        <v>120000</v>
      </c>
      <c r="D121" s="64">
        <v>2</v>
      </c>
      <c r="E121" s="63" t="s">
        <v>51</v>
      </c>
    </row>
    <row r="122" spans="1:5" ht="15" customHeight="1">
      <c r="A122" s="74" t="s">
        <v>139</v>
      </c>
      <c r="B122" s="75">
        <f>SUM(B123:B125)</f>
        <v>810</v>
      </c>
      <c r="C122" s="126"/>
      <c r="D122" s="127"/>
      <c r="E122" s="74"/>
    </row>
    <row r="123" spans="1:5" ht="13.5">
      <c r="A123" s="59" t="s">
        <v>14</v>
      </c>
      <c r="B123" s="67">
        <f>ROUNDUP(C123*D123/1000,0)</f>
        <v>540</v>
      </c>
      <c r="C123" s="68">
        <v>90000</v>
      </c>
      <c r="D123" s="62">
        <v>6</v>
      </c>
      <c r="E123" s="59" t="s">
        <v>200</v>
      </c>
    </row>
    <row r="124" spans="1:5" ht="13.5">
      <c r="A124" s="59" t="s">
        <v>50</v>
      </c>
      <c r="B124" s="67">
        <f>ROUNDUP(C124*D124/1000,0)</f>
        <v>30</v>
      </c>
      <c r="C124" s="68">
        <v>15000</v>
      </c>
      <c r="D124" s="62">
        <v>2</v>
      </c>
      <c r="E124" s="59" t="s">
        <v>201</v>
      </c>
    </row>
    <row r="125" spans="1:5" ht="14.25" thickBot="1">
      <c r="A125" s="63" t="s">
        <v>18</v>
      </c>
      <c r="B125" s="93">
        <f>ROUNDUP(C125*D125/1000,0)</f>
        <v>240</v>
      </c>
      <c r="C125" s="94">
        <v>120000</v>
      </c>
      <c r="D125" s="64">
        <v>2</v>
      </c>
      <c r="E125" s="63" t="s">
        <v>179</v>
      </c>
    </row>
    <row r="126" spans="1:5" ht="15" customHeight="1">
      <c r="A126" s="95" t="s">
        <v>239</v>
      </c>
      <c r="B126" s="96">
        <f>B4+B27+B49</f>
        <v>29589</v>
      </c>
      <c r="C126" s="134"/>
      <c r="D126" s="135"/>
      <c r="E126" s="95"/>
    </row>
    <row r="127" spans="1:5" ht="15" customHeight="1">
      <c r="A127" s="97" t="s">
        <v>204</v>
      </c>
      <c r="B127" s="98">
        <f>ROUNDDOWN(B126*0.1,0)</f>
        <v>2958</v>
      </c>
      <c r="C127" s="122"/>
      <c r="D127" s="123"/>
      <c r="E127" s="99"/>
    </row>
    <row r="128" spans="1:5" ht="23.25" customHeight="1" thickBot="1">
      <c r="A128" s="2" t="s">
        <v>240</v>
      </c>
      <c r="B128" s="3">
        <f>B126+B127</f>
        <v>32547</v>
      </c>
      <c r="C128" s="132"/>
      <c r="D128" s="133"/>
      <c r="E128" s="5"/>
    </row>
  </sheetData>
  <sheetProtection/>
  <mergeCells count="24">
    <mergeCell ref="C126:D126"/>
    <mergeCell ref="C127:D127"/>
    <mergeCell ref="C88:D88"/>
    <mergeCell ref="C94:D94"/>
    <mergeCell ref="C102:D102"/>
    <mergeCell ref="C103:D103"/>
    <mergeCell ref="C106:D106"/>
    <mergeCell ref="C128:D128"/>
    <mergeCell ref="C111:D111"/>
    <mergeCell ref="C116:D116"/>
    <mergeCell ref="C120:D120"/>
    <mergeCell ref="C122:D122"/>
    <mergeCell ref="A1:E1"/>
    <mergeCell ref="C3:D3"/>
    <mergeCell ref="C4:D4"/>
    <mergeCell ref="C27:D27"/>
    <mergeCell ref="C49:D49"/>
    <mergeCell ref="C81:D81"/>
    <mergeCell ref="C50:D50"/>
    <mergeCell ref="C51:D51"/>
    <mergeCell ref="C57:D57"/>
    <mergeCell ref="C64:D64"/>
    <mergeCell ref="C73:D73"/>
    <mergeCell ref="C80:D80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41.421875" style="100" customWidth="1"/>
    <col min="2" max="2" width="10.57421875" style="101" customWidth="1"/>
    <col min="3" max="3" width="10.28125" style="101" bestFit="1" customWidth="1"/>
    <col min="4" max="4" width="6.140625" style="101" customWidth="1"/>
    <col min="5" max="5" width="42.57421875" style="102" customWidth="1"/>
  </cols>
  <sheetData>
    <row r="1" spans="1:5" ht="17.25">
      <c r="A1" s="117" t="s">
        <v>238</v>
      </c>
      <c r="B1" s="117"/>
      <c r="C1" s="117"/>
      <c r="D1" s="117"/>
      <c r="E1" s="117"/>
    </row>
    <row r="2" spans="1:5" ht="18" thickBot="1">
      <c r="A2" s="69" t="s">
        <v>144</v>
      </c>
      <c r="B2" s="103"/>
      <c r="C2" s="103"/>
      <c r="D2" s="103"/>
      <c r="E2" s="103"/>
    </row>
    <row r="3" spans="1:5" ht="27.75" thickBot="1">
      <c r="A3" s="70" t="s">
        <v>0</v>
      </c>
      <c r="B3" s="71" t="s">
        <v>16</v>
      </c>
      <c r="C3" s="118" t="s">
        <v>1</v>
      </c>
      <c r="D3" s="119"/>
      <c r="E3" s="70" t="s">
        <v>2</v>
      </c>
    </row>
    <row r="4" spans="1:5" ht="15" customHeight="1">
      <c r="A4" s="72" t="s">
        <v>149</v>
      </c>
      <c r="B4" s="73">
        <f>SUM(B5:B26)</f>
        <v>7543</v>
      </c>
      <c r="C4" s="136"/>
      <c r="D4" s="137"/>
      <c r="E4" s="107"/>
    </row>
    <row r="5" spans="1:5" ht="13.5">
      <c r="A5" s="76" t="s">
        <v>26</v>
      </c>
      <c r="B5" s="77">
        <f>ROUNDUP(C5*D5/1000,0)</f>
        <v>3360</v>
      </c>
      <c r="C5" s="78">
        <v>280000</v>
      </c>
      <c r="D5" s="79">
        <v>12</v>
      </c>
      <c r="E5" s="55" t="s">
        <v>162</v>
      </c>
    </row>
    <row r="6" spans="1:5" ht="13.5">
      <c r="A6" s="55" t="s">
        <v>29</v>
      </c>
      <c r="B6" s="65">
        <f>ROUNDUP(C6*D6/1000,0)</f>
        <v>358</v>
      </c>
      <c r="C6" s="66">
        <f>C5/22/8*1.25</f>
        <v>1988.6363636363637</v>
      </c>
      <c r="D6" s="58">
        <v>180</v>
      </c>
      <c r="E6" s="55" t="s">
        <v>70</v>
      </c>
    </row>
    <row r="7" spans="1:5" s="6" customFormat="1" ht="13.5">
      <c r="A7" s="55" t="s">
        <v>24</v>
      </c>
      <c r="B7" s="65">
        <f>ROUNDUP(C7*D7/1000,0)</f>
        <v>10</v>
      </c>
      <c r="C7" s="66">
        <v>9200</v>
      </c>
      <c r="D7" s="58">
        <v>1</v>
      </c>
      <c r="E7" s="55" t="s">
        <v>25</v>
      </c>
    </row>
    <row r="8" spans="1:5" ht="13.5">
      <c r="A8" s="55" t="s">
        <v>3</v>
      </c>
      <c r="B8" s="56">
        <f aca="true" t="shared" si="0" ref="B8:B25">ROUNDUP(C8*D8/1000,0)</f>
        <v>168</v>
      </c>
      <c r="C8" s="66">
        <f>C5*12*0.05</f>
        <v>168000</v>
      </c>
      <c r="D8" s="58">
        <v>1</v>
      </c>
      <c r="E8" s="55" t="s">
        <v>221</v>
      </c>
    </row>
    <row r="9" spans="1:5" ht="13.5">
      <c r="A9" s="55" t="s">
        <v>4</v>
      </c>
      <c r="B9" s="56">
        <f t="shared" si="0"/>
        <v>31</v>
      </c>
      <c r="C9" s="66">
        <v>30072</v>
      </c>
      <c r="D9" s="58">
        <v>1</v>
      </c>
      <c r="E9" s="55" t="s">
        <v>247</v>
      </c>
    </row>
    <row r="10" spans="1:5" ht="13.5">
      <c r="A10" s="55" t="s">
        <v>67</v>
      </c>
      <c r="B10" s="56">
        <f>ROUNDUP(C10*D10/1000,0)</f>
        <v>13</v>
      </c>
      <c r="C10" s="66">
        <v>12096</v>
      </c>
      <c r="D10" s="58">
        <v>1</v>
      </c>
      <c r="E10" s="55" t="s">
        <v>248</v>
      </c>
    </row>
    <row r="11" spans="1:5" ht="13.5">
      <c r="A11" s="55" t="s">
        <v>65</v>
      </c>
      <c r="B11" s="56">
        <f t="shared" si="0"/>
        <v>308</v>
      </c>
      <c r="C11" s="66">
        <f>C5*12*91.5/1000</f>
        <v>307440</v>
      </c>
      <c r="D11" s="58">
        <v>1</v>
      </c>
      <c r="E11" s="55" t="s">
        <v>222</v>
      </c>
    </row>
    <row r="12" spans="1:5" ht="13.5">
      <c r="A12" s="55" t="s">
        <v>5</v>
      </c>
      <c r="B12" s="56">
        <f t="shared" si="0"/>
        <v>21</v>
      </c>
      <c r="C12" s="66">
        <f>C5*12*0.006</f>
        <v>20160</v>
      </c>
      <c r="D12" s="58">
        <v>1</v>
      </c>
      <c r="E12" s="55" t="s">
        <v>223</v>
      </c>
    </row>
    <row r="13" spans="1:5" ht="13.5">
      <c r="A13" s="55" t="s">
        <v>6</v>
      </c>
      <c r="B13" s="56">
        <f t="shared" si="0"/>
        <v>9</v>
      </c>
      <c r="C13" s="66">
        <f>C5*12*0.0025</f>
        <v>8400</v>
      </c>
      <c r="D13" s="58">
        <v>1</v>
      </c>
      <c r="E13" s="55" t="s">
        <v>231</v>
      </c>
    </row>
    <row r="14" spans="1:5" ht="13.5">
      <c r="A14" s="55" t="s">
        <v>7</v>
      </c>
      <c r="B14" s="56">
        <f t="shared" si="0"/>
        <v>1</v>
      </c>
      <c r="C14" s="66">
        <f>C5*12*0.00002</f>
        <v>67.2</v>
      </c>
      <c r="D14" s="58">
        <v>1</v>
      </c>
      <c r="E14" s="55" t="s">
        <v>224</v>
      </c>
    </row>
    <row r="15" spans="1:5" s="54" customFormat="1" ht="13.5">
      <c r="A15" s="55" t="s">
        <v>85</v>
      </c>
      <c r="B15" s="56">
        <f>ROUNDUP(C15*D15/1000,0)</f>
        <v>60</v>
      </c>
      <c r="C15" s="57">
        <v>5000</v>
      </c>
      <c r="D15" s="58">
        <v>12</v>
      </c>
      <c r="E15" s="55" t="s">
        <v>163</v>
      </c>
    </row>
    <row r="16" spans="1:5" ht="13.5">
      <c r="A16" s="59" t="s">
        <v>32</v>
      </c>
      <c r="B16" s="60">
        <f t="shared" si="0"/>
        <v>2400</v>
      </c>
      <c r="C16" s="61">
        <v>200000</v>
      </c>
      <c r="D16" s="62">
        <v>12</v>
      </c>
      <c r="E16" s="59" t="s">
        <v>164</v>
      </c>
    </row>
    <row r="17" spans="1:5" ht="13.5">
      <c r="A17" s="55" t="s">
        <v>29</v>
      </c>
      <c r="B17" s="65">
        <f>ROUNDUP(C17*D17/1000,0)</f>
        <v>341</v>
      </c>
      <c r="C17" s="66">
        <f>C16/22/8*1.25</f>
        <v>1420.4545454545453</v>
      </c>
      <c r="D17" s="58">
        <v>240</v>
      </c>
      <c r="E17" s="55" t="s">
        <v>71</v>
      </c>
    </row>
    <row r="18" spans="1:5" s="6" customFormat="1" ht="13.5">
      <c r="A18" s="59" t="s">
        <v>33</v>
      </c>
      <c r="B18" s="67">
        <f t="shared" si="0"/>
        <v>10</v>
      </c>
      <c r="C18" s="68">
        <v>9200</v>
      </c>
      <c r="D18" s="62">
        <v>1</v>
      </c>
      <c r="E18" s="59" t="s">
        <v>25</v>
      </c>
    </row>
    <row r="19" spans="1:5" ht="13.5">
      <c r="A19" s="55" t="s">
        <v>34</v>
      </c>
      <c r="B19" s="56">
        <f t="shared" si="0"/>
        <v>120</v>
      </c>
      <c r="C19" s="66">
        <f>C16*12*0.05</f>
        <v>120000</v>
      </c>
      <c r="D19" s="58">
        <v>1</v>
      </c>
      <c r="E19" s="55" t="s">
        <v>108</v>
      </c>
    </row>
    <row r="20" spans="1:5" ht="13.5">
      <c r="A20" s="55" t="s">
        <v>35</v>
      </c>
      <c r="B20" s="56">
        <f t="shared" si="0"/>
        <v>22</v>
      </c>
      <c r="C20" s="66">
        <v>21480</v>
      </c>
      <c r="D20" s="58">
        <v>1</v>
      </c>
      <c r="E20" s="55" t="s">
        <v>249</v>
      </c>
    </row>
    <row r="21" spans="1:5" ht="13.5">
      <c r="A21" s="55" t="s">
        <v>68</v>
      </c>
      <c r="B21" s="56">
        <f t="shared" si="0"/>
        <v>9</v>
      </c>
      <c r="C21" s="66">
        <v>8640</v>
      </c>
      <c r="D21" s="58">
        <v>1</v>
      </c>
      <c r="E21" s="55" t="s">
        <v>250</v>
      </c>
    </row>
    <row r="22" spans="1:5" ht="13.5">
      <c r="A22" s="55" t="s">
        <v>66</v>
      </c>
      <c r="B22" s="56">
        <f t="shared" si="0"/>
        <v>220</v>
      </c>
      <c r="C22" s="66">
        <f>C16*12*91.5/1000</f>
        <v>219600</v>
      </c>
      <c r="D22" s="58">
        <v>1</v>
      </c>
      <c r="E22" s="55" t="s">
        <v>165</v>
      </c>
    </row>
    <row r="23" spans="1:5" ht="13.5">
      <c r="A23" s="55" t="s">
        <v>36</v>
      </c>
      <c r="B23" s="56">
        <f t="shared" si="0"/>
        <v>15</v>
      </c>
      <c r="C23" s="66">
        <f>C16*12*0.006</f>
        <v>14400</v>
      </c>
      <c r="D23" s="58">
        <v>1</v>
      </c>
      <c r="E23" s="59" t="s">
        <v>166</v>
      </c>
    </row>
    <row r="24" spans="1:5" ht="13.5">
      <c r="A24" s="55" t="s">
        <v>37</v>
      </c>
      <c r="B24" s="56">
        <f t="shared" si="0"/>
        <v>6</v>
      </c>
      <c r="C24" s="66">
        <f>C16*12*0.0025</f>
        <v>6000</v>
      </c>
      <c r="D24" s="58">
        <v>1</v>
      </c>
      <c r="E24" s="55" t="s">
        <v>232</v>
      </c>
    </row>
    <row r="25" spans="1:5" ht="13.5">
      <c r="A25" s="55" t="s">
        <v>38</v>
      </c>
      <c r="B25" s="56">
        <f t="shared" si="0"/>
        <v>1</v>
      </c>
      <c r="C25" s="66">
        <f>C16*12*0.00002</f>
        <v>48.00000000000001</v>
      </c>
      <c r="D25" s="58">
        <v>1</v>
      </c>
      <c r="E25" s="55" t="s">
        <v>167</v>
      </c>
    </row>
    <row r="26" spans="1:5" s="54" customFormat="1" ht="13.5">
      <c r="A26" s="55" t="s">
        <v>85</v>
      </c>
      <c r="B26" s="56">
        <f>ROUNDUP(C26*D26/1000,0)</f>
        <v>60</v>
      </c>
      <c r="C26" s="57">
        <v>5000</v>
      </c>
      <c r="D26" s="58">
        <v>12</v>
      </c>
      <c r="E26" s="55" t="s">
        <v>163</v>
      </c>
    </row>
    <row r="27" spans="1:5" ht="15" customHeight="1">
      <c r="A27" s="99" t="s">
        <v>150</v>
      </c>
      <c r="B27" s="106">
        <f>B28+B34+B38+B42+B45</f>
        <v>3152</v>
      </c>
      <c r="C27" s="122"/>
      <c r="D27" s="123"/>
      <c r="E27" s="99"/>
    </row>
    <row r="28" spans="1:5" ht="13.5">
      <c r="A28" s="76" t="s">
        <v>148</v>
      </c>
      <c r="B28" s="80">
        <f>SUM(B29:B33)</f>
        <v>266</v>
      </c>
      <c r="C28" s="78"/>
      <c r="D28" s="79"/>
      <c r="E28" s="76"/>
    </row>
    <row r="29" spans="1:5" ht="13.5">
      <c r="A29" s="59" t="s">
        <v>44</v>
      </c>
      <c r="B29" s="67">
        <f>ROUNDUP(C29*D29/1000,0)</f>
        <v>118</v>
      </c>
      <c r="C29" s="68">
        <v>29260</v>
      </c>
      <c r="D29" s="62">
        <v>4</v>
      </c>
      <c r="E29" s="59" t="s">
        <v>145</v>
      </c>
    </row>
    <row r="30" spans="1:5" ht="13.5">
      <c r="A30" s="59" t="s">
        <v>45</v>
      </c>
      <c r="B30" s="67">
        <f>ROUNDUP(C30*D30/1000,0)</f>
        <v>10</v>
      </c>
      <c r="C30" s="68">
        <v>9860</v>
      </c>
      <c r="D30" s="62">
        <v>1</v>
      </c>
      <c r="E30" s="59" t="s">
        <v>146</v>
      </c>
    </row>
    <row r="31" spans="1:5" ht="13.5">
      <c r="A31" s="59" t="s">
        <v>44</v>
      </c>
      <c r="B31" s="67">
        <f>ROUNDUP(C31*D31/1000,0)</f>
        <v>59</v>
      </c>
      <c r="C31" s="68">
        <v>29260</v>
      </c>
      <c r="D31" s="62">
        <v>2</v>
      </c>
      <c r="E31" s="59" t="s">
        <v>233</v>
      </c>
    </row>
    <row r="32" spans="1:5" ht="13.5">
      <c r="A32" s="59" t="s">
        <v>44</v>
      </c>
      <c r="B32" s="67">
        <f>ROUNDUP(C32*D32/1000,0)</f>
        <v>59</v>
      </c>
      <c r="C32" s="68">
        <v>29260</v>
      </c>
      <c r="D32" s="62">
        <v>2</v>
      </c>
      <c r="E32" s="59" t="s">
        <v>147</v>
      </c>
    </row>
    <row r="33" spans="1:5" ht="13.5">
      <c r="A33" s="59" t="s">
        <v>45</v>
      </c>
      <c r="B33" s="67">
        <f>ROUNDUP(C33*D33/1000,0)</f>
        <v>20</v>
      </c>
      <c r="C33" s="68">
        <v>9860</v>
      </c>
      <c r="D33" s="62">
        <v>2</v>
      </c>
      <c r="E33" s="59" t="s">
        <v>147</v>
      </c>
    </row>
    <row r="34" spans="1:5" ht="13.5">
      <c r="A34" s="59" t="s">
        <v>8</v>
      </c>
      <c r="B34" s="67">
        <f>SUM(B35:B37)</f>
        <v>324</v>
      </c>
      <c r="C34" s="81"/>
      <c r="D34" s="82"/>
      <c r="E34" s="59"/>
    </row>
    <row r="35" spans="1:5" ht="13.5">
      <c r="A35" s="59" t="s">
        <v>9</v>
      </c>
      <c r="B35" s="67">
        <f>ROUNDUP(C35*D35/1000,0)</f>
        <v>144</v>
      </c>
      <c r="C35" s="68">
        <v>12000</v>
      </c>
      <c r="D35" s="62">
        <v>12</v>
      </c>
      <c r="E35" s="59"/>
    </row>
    <row r="36" spans="1:5" ht="13.5">
      <c r="A36" s="59" t="s">
        <v>10</v>
      </c>
      <c r="B36" s="67">
        <f>ROUNDUP(C36*D36/1000,0)</f>
        <v>120</v>
      </c>
      <c r="C36" s="68">
        <v>10000</v>
      </c>
      <c r="D36" s="62">
        <v>12</v>
      </c>
      <c r="E36" s="59"/>
    </row>
    <row r="37" spans="1:5" ht="13.5">
      <c r="A37" s="59" t="s">
        <v>11</v>
      </c>
      <c r="B37" s="67">
        <f>ROUNDUP(C37*D37/1000,0)</f>
        <v>60</v>
      </c>
      <c r="C37" s="68">
        <v>5000</v>
      </c>
      <c r="D37" s="62">
        <v>12</v>
      </c>
      <c r="E37" s="59"/>
    </row>
    <row r="38" spans="1:5" ht="13.5">
      <c r="A38" s="59" t="s">
        <v>39</v>
      </c>
      <c r="B38" s="67">
        <f>SUM(B39:B41)</f>
        <v>627</v>
      </c>
      <c r="C38" s="68"/>
      <c r="D38" s="62"/>
      <c r="E38" s="59"/>
    </row>
    <row r="39" spans="1:5" ht="13.5">
      <c r="A39" s="59" t="s">
        <v>21</v>
      </c>
      <c r="B39" s="67">
        <f>ROUNDUP(C39*D39/1000,0)</f>
        <v>192</v>
      </c>
      <c r="C39" s="68">
        <v>16000</v>
      </c>
      <c r="D39" s="62">
        <v>12</v>
      </c>
      <c r="E39" s="59" t="s">
        <v>168</v>
      </c>
    </row>
    <row r="40" spans="1:5" ht="13.5">
      <c r="A40" s="59" t="s">
        <v>40</v>
      </c>
      <c r="B40" s="67">
        <f>ROUNDUP(C40*D40/1000,0)</f>
        <v>312</v>
      </c>
      <c r="C40" s="68">
        <f>26000*1</f>
        <v>26000</v>
      </c>
      <c r="D40" s="62">
        <v>12</v>
      </c>
      <c r="E40" s="59" t="s">
        <v>169</v>
      </c>
    </row>
    <row r="41" spans="1:5" ht="13.5">
      <c r="A41" s="59" t="s">
        <v>41</v>
      </c>
      <c r="B41" s="67">
        <f>ROUNDUP(C41*D41/1000,0)</f>
        <v>123</v>
      </c>
      <c r="C41" s="68">
        <f>10200*1</f>
        <v>10200</v>
      </c>
      <c r="D41" s="62">
        <v>12</v>
      </c>
      <c r="E41" s="59" t="s">
        <v>170</v>
      </c>
    </row>
    <row r="42" spans="1:5" ht="13.5">
      <c r="A42" s="59" t="s">
        <v>12</v>
      </c>
      <c r="B42" s="67">
        <f>SUM(B43:B44)</f>
        <v>375</v>
      </c>
      <c r="C42" s="68"/>
      <c r="D42" s="62"/>
      <c r="E42" s="59"/>
    </row>
    <row r="43" spans="1:5" ht="13.5">
      <c r="A43" s="59" t="s">
        <v>43</v>
      </c>
      <c r="B43" s="67">
        <f>ROUNDUP(C43*D43/1000,0)</f>
        <v>135</v>
      </c>
      <c r="C43" s="68">
        <v>11200</v>
      </c>
      <c r="D43" s="62">
        <v>12</v>
      </c>
      <c r="E43" s="83" t="s">
        <v>171</v>
      </c>
    </row>
    <row r="44" spans="1:5" ht="13.5">
      <c r="A44" s="59" t="s">
        <v>42</v>
      </c>
      <c r="B44" s="67">
        <f>ROUNDUP(C44*D44/1000,0)</f>
        <v>240</v>
      </c>
      <c r="C44" s="68">
        <v>20000</v>
      </c>
      <c r="D44" s="62">
        <v>12</v>
      </c>
      <c r="E44" s="59" t="s">
        <v>23</v>
      </c>
    </row>
    <row r="45" spans="1:5" ht="13.5">
      <c r="A45" s="59" t="s">
        <v>56</v>
      </c>
      <c r="B45" s="67">
        <f>SUM(B46:B48)</f>
        <v>1560</v>
      </c>
      <c r="C45" s="68"/>
      <c r="D45" s="62"/>
      <c r="E45" s="83"/>
    </row>
    <row r="46" spans="1:5" ht="13.5">
      <c r="A46" s="59" t="s">
        <v>53</v>
      </c>
      <c r="B46" s="67">
        <f>ROUNDUP(C46*D46/1000,0)</f>
        <v>960</v>
      </c>
      <c r="C46" s="68">
        <v>80000</v>
      </c>
      <c r="D46" s="62">
        <v>12</v>
      </c>
      <c r="E46" s="59" t="s">
        <v>87</v>
      </c>
    </row>
    <row r="47" spans="1:5" ht="13.5">
      <c r="A47" s="59" t="s">
        <v>58</v>
      </c>
      <c r="B47" s="67">
        <f>ROUNDUP(C47*D47/1000,0)</f>
        <v>240</v>
      </c>
      <c r="C47" s="68">
        <v>20000</v>
      </c>
      <c r="D47" s="62">
        <v>12</v>
      </c>
      <c r="E47" s="59" t="s">
        <v>88</v>
      </c>
    </row>
    <row r="48" spans="1:5" ht="14.25" thickBot="1">
      <c r="A48" s="84" t="s">
        <v>54</v>
      </c>
      <c r="B48" s="85">
        <f>ROUNDUP(C48*D48/1000,0)</f>
        <v>360</v>
      </c>
      <c r="C48" s="86">
        <v>30000</v>
      </c>
      <c r="D48" s="87">
        <v>12</v>
      </c>
      <c r="E48" s="84" t="s">
        <v>69</v>
      </c>
    </row>
    <row r="49" spans="1:5" ht="15" customHeight="1" thickTop="1">
      <c r="A49" s="88" t="s">
        <v>202</v>
      </c>
      <c r="B49" s="89">
        <f>B50+B79+B101</f>
        <v>16694</v>
      </c>
      <c r="C49" s="128"/>
      <c r="D49" s="129"/>
      <c r="E49" s="43"/>
    </row>
    <row r="50" spans="1:5" ht="15" customHeight="1">
      <c r="A50" s="90" t="s">
        <v>151</v>
      </c>
      <c r="B50" s="91">
        <f>B51+B57+B64+B73</f>
        <v>5719</v>
      </c>
      <c r="C50" s="130"/>
      <c r="D50" s="131"/>
      <c r="E50" s="90"/>
    </row>
    <row r="51" spans="1:5" ht="15" customHeight="1">
      <c r="A51" s="74" t="s">
        <v>234</v>
      </c>
      <c r="B51" s="75">
        <f>SUM(B52:B56)</f>
        <v>1082</v>
      </c>
      <c r="C51" s="126"/>
      <c r="D51" s="127"/>
      <c r="E51" s="74"/>
    </row>
    <row r="52" spans="1:5" ht="13.5">
      <c r="A52" s="76" t="s">
        <v>13</v>
      </c>
      <c r="B52" s="80">
        <f>ROUNDUP(C52*D52/1000,0)</f>
        <v>600</v>
      </c>
      <c r="C52" s="78">
        <v>60000</v>
      </c>
      <c r="D52" s="79">
        <v>10</v>
      </c>
      <c r="E52" s="76" t="s">
        <v>59</v>
      </c>
    </row>
    <row r="53" spans="1:5" ht="13.5">
      <c r="A53" s="59" t="s">
        <v>89</v>
      </c>
      <c r="B53" s="67">
        <f>ROUNDUP(C53*D53/1000,0)</f>
        <v>12</v>
      </c>
      <c r="C53" s="68">
        <v>1200</v>
      </c>
      <c r="D53" s="62">
        <v>10</v>
      </c>
      <c r="E53" s="104" t="s">
        <v>59</v>
      </c>
    </row>
    <row r="54" spans="1:5" ht="13.5">
      <c r="A54" s="59" t="s">
        <v>14</v>
      </c>
      <c r="B54" s="67">
        <f>ROUNDUP(C54*D54/1000,0)</f>
        <v>300</v>
      </c>
      <c r="C54" s="66">
        <v>30000</v>
      </c>
      <c r="D54" s="58">
        <v>10</v>
      </c>
      <c r="E54" s="55" t="s">
        <v>176</v>
      </c>
    </row>
    <row r="55" spans="1:5" ht="13.5">
      <c r="A55" s="59" t="s">
        <v>47</v>
      </c>
      <c r="B55" s="67">
        <f>ROUNDUP(C55*D55/1000,0)</f>
        <v>50</v>
      </c>
      <c r="C55" s="68">
        <v>5000</v>
      </c>
      <c r="D55" s="62">
        <v>10</v>
      </c>
      <c r="E55" s="59" t="s">
        <v>123</v>
      </c>
    </row>
    <row r="56" spans="1:5" ht="13.5">
      <c r="A56" s="63" t="s">
        <v>15</v>
      </c>
      <c r="B56" s="93">
        <f>ROUNDUP(C56*D56/1000,0)</f>
        <v>120</v>
      </c>
      <c r="C56" s="94">
        <v>60000</v>
      </c>
      <c r="D56" s="64">
        <v>2</v>
      </c>
      <c r="E56" s="63" t="s">
        <v>177</v>
      </c>
    </row>
    <row r="57" spans="1:5" ht="15" customHeight="1">
      <c r="A57" s="74" t="s">
        <v>116</v>
      </c>
      <c r="B57" s="75">
        <f>SUM(B58:B63)</f>
        <v>906</v>
      </c>
      <c r="C57" s="126"/>
      <c r="D57" s="127"/>
      <c r="E57" s="74"/>
    </row>
    <row r="58" spans="1:5" ht="13.5">
      <c r="A58" s="76" t="s">
        <v>13</v>
      </c>
      <c r="B58" s="80">
        <f aca="true" t="shared" si="1" ref="B58:B63">ROUNDUP(C58*D58/1000,0)</f>
        <v>240</v>
      </c>
      <c r="C58" s="78">
        <v>30000</v>
      </c>
      <c r="D58" s="79">
        <v>8</v>
      </c>
      <c r="E58" s="105" t="s">
        <v>49</v>
      </c>
    </row>
    <row r="59" spans="1:5" ht="13.5">
      <c r="A59" s="59" t="s">
        <v>89</v>
      </c>
      <c r="B59" s="67">
        <f t="shared" si="1"/>
        <v>10</v>
      </c>
      <c r="C59" s="68">
        <v>1200</v>
      </c>
      <c r="D59" s="62">
        <v>8</v>
      </c>
      <c r="E59" s="59" t="s">
        <v>49</v>
      </c>
    </row>
    <row r="60" spans="1:5" ht="13.5">
      <c r="A60" s="59" t="s">
        <v>14</v>
      </c>
      <c r="B60" s="67">
        <f t="shared" si="1"/>
        <v>240</v>
      </c>
      <c r="C60" s="66">
        <v>30000</v>
      </c>
      <c r="D60" s="58">
        <v>8</v>
      </c>
      <c r="E60" s="55" t="s">
        <v>180</v>
      </c>
    </row>
    <row r="61" spans="1:5" ht="13.5">
      <c r="A61" s="59" t="s">
        <v>47</v>
      </c>
      <c r="B61" s="67">
        <f t="shared" si="1"/>
        <v>40</v>
      </c>
      <c r="C61" s="68">
        <v>5000</v>
      </c>
      <c r="D61" s="62">
        <v>8</v>
      </c>
      <c r="E61" s="59" t="s">
        <v>109</v>
      </c>
    </row>
    <row r="62" spans="1:5" ht="13.5">
      <c r="A62" s="59" t="s">
        <v>21</v>
      </c>
      <c r="B62" s="67">
        <f t="shared" si="1"/>
        <v>256</v>
      </c>
      <c r="C62" s="68">
        <v>32000</v>
      </c>
      <c r="D62" s="62">
        <v>8</v>
      </c>
      <c r="E62" s="59" t="s">
        <v>181</v>
      </c>
    </row>
    <row r="63" spans="1:5" ht="13.5">
      <c r="A63" s="63" t="s">
        <v>15</v>
      </c>
      <c r="B63" s="93">
        <f t="shared" si="1"/>
        <v>120</v>
      </c>
      <c r="C63" s="94">
        <v>60000</v>
      </c>
      <c r="D63" s="64">
        <v>2</v>
      </c>
      <c r="E63" s="63" t="s">
        <v>178</v>
      </c>
    </row>
    <row r="64" spans="1:5" ht="15" customHeight="1">
      <c r="A64" s="74" t="s">
        <v>235</v>
      </c>
      <c r="B64" s="75">
        <f>SUM(B65:B72)</f>
        <v>1151</v>
      </c>
      <c r="C64" s="126"/>
      <c r="D64" s="127"/>
      <c r="E64" s="74"/>
    </row>
    <row r="65" spans="1:5" ht="13.5">
      <c r="A65" s="76" t="s">
        <v>13</v>
      </c>
      <c r="B65" s="80">
        <f aca="true" t="shared" si="2" ref="B65:B72">ROUNDUP(C65*D65/1000,0)</f>
        <v>300</v>
      </c>
      <c r="C65" s="78">
        <v>30000</v>
      </c>
      <c r="D65" s="79">
        <v>10</v>
      </c>
      <c r="E65" s="105" t="s">
        <v>182</v>
      </c>
    </row>
    <row r="66" spans="1:5" ht="13.5">
      <c r="A66" s="59" t="s">
        <v>90</v>
      </c>
      <c r="B66" s="67">
        <f t="shared" si="2"/>
        <v>104</v>
      </c>
      <c r="C66" s="68">
        <v>10400</v>
      </c>
      <c r="D66" s="62">
        <v>10</v>
      </c>
      <c r="E66" s="59" t="s">
        <v>182</v>
      </c>
    </row>
    <row r="67" spans="1:5" ht="13.5">
      <c r="A67" s="59" t="s">
        <v>48</v>
      </c>
      <c r="B67" s="67">
        <f t="shared" si="2"/>
        <v>20</v>
      </c>
      <c r="C67" s="68">
        <v>10000</v>
      </c>
      <c r="D67" s="58">
        <v>2</v>
      </c>
      <c r="E67" s="55" t="s">
        <v>183</v>
      </c>
    </row>
    <row r="68" spans="1:5" ht="13.5">
      <c r="A68" s="59" t="s">
        <v>14</v>
      </c>
      <c r="B68" s="67">
        <f t="shared" si="2"/>
        <v>480</v>
      </c>
      <c r="C68" s="66">
        <v>60000</v>
      </c>
      <c r="D68" s="58">
        <v>8</v>
      </c>
      <c r="E68" s="55" t="s">
        <v>180</v>
      </c>
    </row>
    <row r="69" spans="1:5" ht="13.5">
      <c r="A69" s="59" t="s">
        <v>47</v>
      </c>
      <c r="B69" s="67">
        <f t="shared" si="2"/>
        <v>40</v>
      </c>
      <c r="C69" s="68">
        <v>5000</v>
      </c>
      <c r="D69" s="62">
        <v>8</v>
      </c>
      <c r="E69" s="59" t="s">
        <v>109</v>
      </c>
    </row>
    <row r="70" spans="1:5" ht="13.5">
      <c r="A70" s="59" t="s">
        <v>19</v>
      </c>
      <c r="B70" s="67">
        <f t="shared" si="2"/>
        <v>57</v>
      </c>
      <c r="C70" s="68">
        <v>28500</v>
      </c>
      <c r="D70" s="62">
        <v>2</v>
      </c>
      <c r="E70" s="59" t="s">
        <v>184</v>
      </c>
    </row>
    <row r="71" spans="1:5" ht="13.5">
      <c r="A71" s="84" t="s">
        <v>22</v>
      </c>
      <c r="B71" s="85">
        <f t="shared" si="2"/>
        <v>30</v>
      </c>
      <c r="C71" s="86">
        <v>1000</v>
      </c>
      <c r="D71" s="87">
        <v>30</v>
      </c>
      <c r="E71" s="84" t="s">
        <v>185</v>
      </c>
    </row>
    <row r="72" spans="1:5" ht="13.5">
      <c r="A72" s="63" t="s">
        <v>15</v>
      </c>
      <c r="B72" s="93">
        <f t="shared" si="2"/>
        <v>120</v>
      </c>
      <c r="C72" s="94">
        <v>60000</v>
      </c>
      <c r="D72" s="64">
        <v>2</v>
      </c>
      <c r="E72" s="63" t="s">
        <v>178</v>
      </c>
    </row>
    <row r="73" spans="1:5" ht="15" customHeight="1">
      <c r="A73" s="74" t="s">
        <v>236</v>
      </c>
      <c r="B73" s="75">
        <f>SUM(B74:B78)</f>
        <v>2580</v>
      </c>
      <c r="C73" s="126"/>
      <c r="D73" s="127"/>
      <c r="E73" s="74"/>
    </row>
    <row r="74" spans="1:5" ht="13.5">
      <c r="A74" s="59" t="s">
        <v>124</v>
      </c>
      <c r="B74" s="67">
        <f>ROUNDUP(C74*D74/1000,0)</f>
        <v>400</v>
      </c>
      <c r="C74" s="68">
        <v>40000</v>
      </c>
      <c r="D74" s="62">
        <v>10</v>
      </c>
      <c r="E74" s="59" t="s">
        <v>211</v>
      </c>
    </row>
    <row r="75" spans="1:5" ht="13.5">
      <c r="A75" s="59" t="s">
        <v>125</v>
      </c>
      <c r="B75" s="67">
        <f>ROUNDUP(C75*D75/1000,0)</f>
        <v>100</v>
      </c>
      <c r="C75" s="68">
        <v>10000</v>
      </c>
      <c r="D75" s="62">
        <v>10</v>
      </c>
      <c r="E75" s="59" t="s">
        <v>212</v>
      </c>
    </row>
    <row r="76" spans="1:5" ht="13.5">
      <c r="A76" s="55" t="s">
        <v>128</v>
      </c>
      <c r="B76" s="67">
        <f>ROUNDUP(C76*D76/1000,0)</f>
        <v>300</v>
      </c>
      <c r="C76" s="68">
        <v>25000</v>
      </c>
      <c r="D76" s="62">
        <v>12</v>
      </c>
      <c r="E76" s="55" t="s">
        <v>214</v>
      </c>
    </row>
    <row r="77" spans="1:5" ht="13.5">
      <c r="A77" s="55" t="s">
        <v>126</v>
      </c>
      <c r="B77" s="67">
        <f>ROUNDUP(C77*D77/1000,0)</f>
        <v>280</v>
      </c>
      <c r="C77" s="68">
        <v>35000</v>
      </c>
      <c r="D77" s="62">
        <v>8</v>
      </c>
      <c r="E77" s="55" t="s">
        <v>188</v>
      </c>
    </row>
    <row r="78" spans="1:5" ht="13.5">
      <c r="A78" s="55" t="s">
        <v>127</v>
      </c>
      <c r="B78" s="67">
        <f>ROUNDUP(C78*D78/1000,0)</f>
        <v>1500</v>
      </c>
      <c r="C78" s="68">
        <v>15000</v>
      </c>
      <c r="D78" s="62">
        <v>100</v>
      </c>
      <c r="E78" s="55" t="s">
        <v>129</v>
      </c>
    </row>
    <row r="79" spans="1:5" ht="15" customHeight="1">
      <c r="A79" s="90" t="s">
        <v>152</v>
      </c>
      <c r="B79" s="91">
        <f>B80+B87+B93</f>
        <v>2743</v>
      </c>
      <c r="C79" s="130"/>
      <c r="D79" s="131"/>
      <c r="E79" s="90"/>
    </row>
    <row r="80" spans="1:5" ht="15" customHeight="1">
      <c r="A80" s="74" t="s">
        <v>102</v>
      </c>
      <c r="B80" s="75">
        <f>SUM(B81:B86)</f>
        <v>957</v>
      </c>
      <c r="C80" s="126"/>
      <c r="D80" s="127"/>
      <c r="E80" s="74"/>
    </row>
    <row r="81" spans="1:5" ht="13.5">
      <c r="A81" s="55" t="s">
        <v>13</v>
      </c>
      <c r="B81" s="65">
        <f aca="true" t="shared" si="3" ref="B81:B86">ROUNDUP(C81*D81/1000,0)</f>
        <v>300</v>
      </c>
      <c r="C81" s="66">
        <v>30000</v>
      </c>
      <c r="D81" s="58">
        <v>10</v>
      </c>
      <c r="E81" s="55" t="s">
        <v>112</v>
      </c>
    </row>
    <row r="82" spans="1:5" ht="13.5">
      <c r="A82" s="59" t="s">
        <v>91</v>
      </c>
      <c r="B82" s="67">
        <f t="shared" si="3"/>
        <v>5</v>
      </c>
      <c r="C82" s="68">
        <v>500</v>
      </c>
      <c r="D82" s="62">
        <v>10</v>
      </c>
      <c r="E82" s="59"/>
    </row>
    <row r="83" spans="1:5" ht="13.5">
      <c r="A83" s="59" t="s">
        <v>14</v>
      </c>
      <c r="B83" s="67">
        <f t="shared" si="3"/>
        <v>390</v>
      </c>
      <c r="C83" s="66">
        <v>39000</v>
      </c>
      <c r="D83" s="58">
        <v>10</v>
      </c>
      <c r="E83" s="55" t="s">
        <v>113</v>
      </c>
    </row>
    <row r="84" spans="1:5" ht="13.5">
      <c r="A84" s="84" t="s">
        <v>77</v>
      </c>
      <c r="B84" s="85">
        <f t="shared" si="3"/>
        <v>2</v>
      </c>
      <c r="C84" s="86">
        <v>1000</v>
      </c>
      <c r="D84" s="87">
        <v>2</v>
      </c>
      <c r="E84" s="84" t="s">
        <v>191</v>
      </c>
    </row>
    <row r="85" spans="1:5" ht="13.5">
      <c r="A85" s="59" t="s">
        <v>81</v>
      </c>
      <c r="B85" s="67">
        <f t="shared" si="3"/>
        <v>20</v>
      </c>
      <c r="C85" s="68">
        <v>1000</v>
      </c>
      <c r="D85" s="62">
        <v>20</v>
      </c>
      <c r="E85" s="59" t="s">
        <v>189</v>
      </c>
    </row>
    <row r="86" spans="1:5" ht="13.5">
      <c r="A86" s="63" t="s">
        <v>18</v>
      </c>
      <c r="B86" s="93">
        <f t="shared" si="3"/>
        <v>240</v>
      </c>
      <c r="C86" s="94">
        <v>120000</v>
      </c>
      <c r="D86" s="64">
        <v>2</v>
      </c>
      <c r="E86" s="63" t="s">
        <v>179</v>
      </c>
    </row>
    <row r="87" spans="1:5" ht="15" customHeight="1">
      <c r="A87" s="74" t="s">
        <v>103</v>
      </c>
      <c r="B87" s="75">
        <f>SUM(B88:B92)</f>
        <v>951</v>
      </c>
      <c r="C87" s="126"/>
      <c r="D87" s="127"/>
      <c r="E87" s="74"/>
    </row>
    <row r="88" spans="1:5" ht="13.5">
      <c r="A88" s="55" t="s">
        <v>13</v>
      </c>
      <c r="B88" s="65">
        <f>ROUNDUP(C88*D88/1000,0)</f>
        <v>300</v>
      </c>
      <c r="C88" s="66">
        <v>30000</v>
      </c>
      <c r="D88" s="58">
        <v>10</v>
      </c>
      <c r="E88" s="55" t="s">
        <v>59</v>
      </c>
    </row>
    <row r="89" spans="1:5" ht="13.5">
      <c r="A89" s="59" t="s">
        <v>130</v>
      </c>
      <c r="B89" s="67">
        <f>ROUNDUP(C89*D89/1000,0)</f>
        <v>176</v>
      </c>
      <c r="C89" s="68">
        <v>29260</v>
      </c>
      <c r="D89" s="62">
        <v>6</v>
      </c>
      <c r="E89" s="59" t="s">
        <v>192</v>
      </c>
    </row>
    <row r="90" spans="1:5" ht="13.5">
      <c r="A90" s="59" t="s">
        <v>14</v>
      </c>
      <c r="B90" s="67">
        <f>ROUNDUP(C90*D90/1000,0)</f>
        <v>195</v>
      </c>
      <c r="C90" s="66">
        <v>19500</v>
      </c>
      <c r="D90" s="58">
        <v>10</v>
      </c>
      <c r="E90" s="55" t="s">
        <v>115</v>
      </c>
    </row>
    <row r="91" spans="1:5" ht="13.5">
      <c r="A91" s="59" t="s">
        <v>81</v>
      </c>
      <c r="B91" s="67">
        <f>ROUNDUP(C91*D91/1000,0)</f>
        <v>40</v>
      </c>
      <c r="C91" s="68">
        <v>20000</v>
      </c>
      <c r="D91" s="62">
        <v>2</v>
      </c>
      <c r="E91" s="59" t="s">
        <v>193</v>
      </c>
    </row>
    <row r="92" spans="1:5" ht="13.5">
      <c r="A92" s="63" t="s">
        <v>18</v>
      </c>
      <c r="B92" s="93">
        <f>ROUNDUP(C92*D92/1000,0)</f>
        <v>240</v>
      </c>
      <c r="C92" s="94">
        <v>120000</v>
      </c>
      <c r="D92" s="64">
        <v>2</v>
      </c>
      <c r="E92" s="63" t="s">
        <v>179</v>
      </c>
    </row>
    <row r="93" spans="1:5" ht="15" customHeight="1">
      <c r="A93" s="74" t="s">
        <v>104</v>
      </c>
      <c r="B93" s="75">
        <f>SUM(B94:B100)</f>
        <v>835</v>
      </c>
      <c r="C93" s="126"/>
      <c r="D93" s="127"/>
      <c r="E93" s="74"/>
    </row>
    <row r="94" spans="1:5" ht="13.5">
      <c r="A94" s="55" t="s">
        <v>13</v>
      </c>
      <c r="B94" s="65">
        <f aca="true" t="shared" si="4" ref="B94:B100">ROUNDUP(C94*D94/1000,0)</f>
        <v>300</v>
      </c>
      <c r="C94" s="66">
        <v>30000</v>
      </c>
      <c r="D94" s="58">
        <v>10</v>
      </c>
      <c r="E94" s="55" t="s">
        <v>59</v>
      </c>
    </row>
    <row r="95" spans="1:5" ht="13.5">
      <c r="A95" s="59" t="s">
        <v>89</v>
      </c>
      <c r="B95" s="67">
        <f t="shared" si="4"/>
        <v>12</v>
      </c>
      <c r="C95" s="68">
        <v>1200</v>
      </c>
      <c r="D95" s="62">
        <v>10</v>
      </c>
      <c r="E95" s="55" t="s">
        <v>59</v>
      </c>
    </row>
    <row r="96" spans="1:5" ht="13.5">
      <c r="A96" s="59" t="s">
        <v>14</v>
      </c>
      <c r="B96" s="67">
        <f t="shared" si="4"/>
        <v>156</v>
      </c>
      <c r="C96" s="66">
        <v>19500</v>
      </c>
      <c r="D96" s="58">
        <v>8</v>
      </c>
      <c r="E96" s="55" t="s">
        <v>82</v>
      </c>
    </row>
    <row r="97" spans="1:5" ht="13.5">
      <c r="A97" s="84" t="s">
        <v>78</v>
      </c>
      <c r="B97" s="85">
        <f t="shared" si="4"/>
        <v>57</v>
      </c>
      <c r="C97" s="68">
        <v>28500</v>
      </c>
      <c r="D97" s="87">
        <v>2</v>
      </c>
      <c r="E97" s="84" t="s">
        <v>114</v>
      </c>
    </row>
    <row r="98" spans="1:5" ht="13.5">
      <c r="A98" s="84" t="s">
        <v>83</v>
      </c>
      <c r="B98" s="85">
        <f t="shared" si="4"/>
        <v>40</v>
      </c>
      <c r="C98" s="86">
        <v>20000</v>
      </c>
      <c r="D98" s="87">
        <v>2</v>
      </c>
      <c r="E98" s="84" t="s">
        <v>84</v>
      </c>
    </row>
    <row r="99" spans="1:5" ht="13.5">
      <c r="A99" s="59" t="s">
        <v>81</v>
      </c>
      <c r="B99" s="67">
        <f t="shared" si="4"/>
        <v>30</v>
      </c>
      <c r="C99" s="68">
        <v>1000</v>
      </c>
      <c r="D99" s="62">
        <v>30</v>
      </c>
      <c r="E99" s="59" t="s">
        <v>133</v>
      </c>
    </row>
    <row r="100" spans="1:5" ht="13.5">
      <c r="A100" s="63" t="s">
        <v>18</v>
      </c>
      <c r="B100" s="93">
        <f t="shared" si="4"/>
        <v>240</v>
      </c>
      <c r="C100" s="94">
        <v>120000</v>
      </c>
      <c r="D100" s="64">
        <v>2</v>
      </c>
      <c r="E100" s="63" t="s">
        <v>194</v>
      </c>
    </row>
    <row r="101" spans="1:5" ht="15" customHeight="1">
      <c r="A101" s="90" t="s">
        <v>153</v>
      </c>
      <c r="B101" s="91">
        <f>B102+B105+B110+B115+B119+B121</f>
        <v>8232</v>
      </c>
      <c r="C101" s="124"/>
      <c r="D101" s="125"/>
      <c r="E101" s="4"/>
    </row>
    <row r="102" spans="1:5" ht="15" customHeight="1">
      <c r="A102" s="74" t="s">
        <v>52</v>
      </c>
      <c r="B102" s="75">
        <f>SUM(B103:B104)</f>
        <v>154</v>
      </c>
      <c r="C102" s="126"/>
      <c r="D102" s="127"/>
      <c r="E102" s="74"/>
    </row>
    <row r="103" spans="1:5" ht="13.5">
      <c r="A103" s="59" t="s">
        <v>17</v>
      </c>
      <c r="B103" s="67">
        <f>ROUNDUP(C103*D103/1000,0)</f>
        <v>60</v>
      </c>
      <c r="C103" s="68">
        <v>5000</v>
      </c>
      <c r="D103" s="62">
        <v>12</v>
      </c>
      <c r="E103" s="59" t="s">
        <v>30</v>
      </c>
    </row>
    <row r="104" spans="1:5" ht="13.5">
      <c r="A104" s="84" t="s">
        <v>28</v>
      </c>
      <c r="B104" s="85">
        <f>ROUNDUP(C104*D104/1000,0)</f>
        <v>94</v>
      </c>
      <c r="C104" s="86">
        <v>7800</v>
      </c>
      <c r="D104" s="87">
        <v>12</v>
      </c>
      <c r="E104" s="84"/>
    </row>
    <row r="105" spans="1:5" ht="15" customHeight="1">
      <c r="A105" s="74" t="s">
        <v>140</v>
      </c>
      <c r="B105" s="75">
        <f>SUM(B106:B109)</f>
        <v>910</v>
      </c>
      <c r="C105" s="126"/>
      <c r="D105" s="127"/>
      <c r="E105" s="74"/>
    </row>
    <row r="106" spans="1:5" ht="13.5">
      <c r="A106" s="59" t="s">
        <v>14</v>
      </c>
      <c r="B106" s="67">
        <f>ROUNDUP(C106*D106/1000,0)</f>
        <v>540</v>
      </c>
      <c r="C106" s="68">
        <v>90000</v>
      </c>
      <c r="D106" s="62">
        <v>6</v>
      </c>
      <c r="E106" s="59" t="s">
        <v>195</v>
      </c>
    </row>
    <row r="107" spans="1:5" ht="13.5">
      <c r="A107" s="59" t="s">
        <v>50</v>
      </c>
      <c r="B107" s="67">
        <f>ROUNDUP(C107*D107/1000,0)</f>
        <v>30</v>
      </c>
      <c r="C107" s="68">
        <v>15000</v>
      </c>
      <c r="D107" s="62">
        <v>2</v>
      </c>
      <c r="E107" s="59" t="s">
        <v>196</v>
      </c>
    </row>
    <row r="108" spans="1:5" ht="13.5">
      <c r="A108" s="55" t="s">
        <v>55</v>
      </c>
      <c r="B108" s="65">
        <f>ROUNDUP(C108*D108/1000,0)</f>
        <v>100</v>
      </c>
      <c r="C108" s="66">
        <v>50</v>
      </c>
      <c r="D108" s="58">
        <v>2000</v>
      </c>
      <c r="E108" s="55" t="s">
        <v>197</v>
      </c>
    </row>
    <row r="109" spans="1:5" ht="13.5">
      <c r="A109" s="63" t="s">
        <v>18</v>
      </c>
      <c r="B109" s="93">
        <f>ROUNDUP(C109*D109/1000,0)</f>
        <v>240</v>
      </c>
      <c r="C109" s="94">
        <v>120000</v>
      </c>
      <c r="D109" s="64">
        <v>2</v>
      </c>
      <c r="E109" s="63" t="s">
        <v>179</v>
      </c>
    </row>
    <row r="110" spans="1:5" ht="15" customHeight="1">
      <c r="A110" s="74" t="s">
        <v>141</v>
      </c>
      <c r="B110" s="75">
        <f>SUM(B111:B114)</f>
        <v>910</v>
      </c>
      <c r="C110" s="126"/>
      <c r="D110" s="127"/>
      <c r="E110" s="74"/>
    </row>
    <row r="111" spans="1:5" ht="13.5">
      <c r="A111" s="59" t="s">
        <v>14</v>
      </c>
      <c r="B111" s="67">
        <f>ROUNDUP(C111*D111/1000,0)</f>
        <v>540</v>
      </c>
      <c r="C111" s="68">
        <v>90000</v>
      </c>
      <c r="D111" s="62">
        <v>6</v>
      </c>
      <c r="E111" s="59" t="s">
        <v>195</v>
      </c>
    </row>
    <row r="112" spans="1:5" ht="13.5">
      <c r="A112" s="59" t="s">
        <v>50</v>
      </c>
      <c r="B112" s="67">
        <f>ROUNDUP(C112*D112/1000,0)</f>
        <v>30</v>
      </c>
      <c r="C112" s="68">
        <v>15000</v>
      </c>
      <c r="D112" s="62">
        <v>2</v>
      </c>
      <c r="E112" s="59" t="s">
        <v>196</v>
      </c>
    </row>
    <row r="113" spans="1:5" ht="13.5">
      <c r="A113" s="55" t="s">
        <v>55</v>
      </c>
      <c r="B113" s="65">
        <f>ROUNDUP(C113*D113/1000,0)</f>
        <v>100</v>
      </c>
      <c r="C113" s="66">
        <v>50</v>
      </c>
      <c r="D113" s="58">
        <v>2000</v>
      </c>
      <c r="E113" s="55" t="s">
        <v>197</v>
      </c>
    </row>
    <row r="114" spans="1:5" ht="13.5">
      <c r="A114" s="63" t="s">
        <v>18</v>
      </c>
      <c r="B114" s="93">
        <f>ROUNDUP(C114*D114/1000,0)</f>
        <v>240</v>
      </c>
      <c r="C114" s="94">
        <v>120000</v>
      </c>
      <c r="D114" s="64">
        <v>2</v>
      </c>
      <c r="E114" s="63" t="s">
        <v>179</v>
      </c>
    </row>
    <row r="115" spans="1:5" ht="15" customHeight="1">
      <c r="A115" s="74" t="s">
        <v>137</v>
      </c>
      <c r="B115" s="75">
        <f>SUM(B116:B118)</f>
        <v>5208</v>
      </c>
      <c r="C115" s="126"/>
      <c r="D115" s="127"/>
      <c r="E115" s="74"/>
    </row>
    <row r="116" spans="1:5" ht="13.5">
      <c r="A116" s="59" t="s">
        <v>117</v>
      </c>
      <c r="B116" s="67">
        <f>ROUNDUP(C116*D116/1000,0)</f>
        <v>4950</v>
      </c>
      <c r="C116" s="68">
        <v>55000</v>
      </c>
      <c r="D116" s="62">
        <v>90</v>
      </c>
      <c r="E116" s="59" t="s">
        <v>198</v>
      </c>
    </row>
    <row r="117" spans="1:5" ht="13.5">
      <c r="A117" s="55" t="s">
        <v>55</v>
      </c>
      <c r="B117" s="65">
        <f>ROUNDUP(C117*D117/1000,0)</f>
        <v>18</v>
      </c>
      <c r="C117" s="66">
        <v>200</v>
      </c>
      <c r="D117" s="58">
        <v>90</v>
      </c>
      <c r="E117" s="55" t="s">
        <v>199</v>
      </c>
    </row>
    <row r="118" spans="1:5" ht="13.5">
      <c r="A118" s="63" t="s">
        <v>18</v>
      </c>
      <c r="B118" s="93">
        <f>ROUNDUP(C118*D118/1000,0)</f>
        <v>240</v>
      </c>
      <c r="C118" s="94">
        <v>120000</v>
      </c>
      <c r="D118" s="64">
        <v>2</v>
      </c>
      <c r="E118" s="63" t="s">
        <v>179</v>
      </c>
    </row>
    <row r="119" spans="1:5" ht="15" customHeight="1">
      <c r="A119" s="74" t="s">
        <v>138</v>
      </c>
      <c r="B119" s="75">
        <f>SUM(B120:B120)</f>
        <v>240</v>
      </c>
      <c r="C119" s="126"/>
      <c r="D119" s="127"/>
      <c r="E119" s="74"/>
    </row>
    <row r="120" spans="1:5" ht="13.5">
      <c r="A120" s="63" t="s">
        <v>18</v>
      </c>
      <c r="B120" s="93">
        <f>ROUNDUP(C120*D120/1000,0)</f>
        <v>240</v>
      </c>
      <c r="C120" s="94">
        <v>120000</v>
      </c>
      <c r="D120" s="64">
        <v>2</v>
      </c>
      <c r="E120" s="63" t="s">
        <v>51</v>
      </c>
    </row>
    <row r="121" spans="1:5" ht="15" customHeight="1">
      <c r="A121" s="74" t="s">
        <v>139</v>
      </c>
      <c r="B121" s="75">
        <f>SUM(B122:B124)</f>
        <v>810</v>
      </c>
      <c r="C121" s="126"/>
      <c r="D121" s="127"/>
      <c r="E121" s="74"/>
    </row>
    <row r="122" spans="1:5" ht="13.5">
      <c r="A122" s="59" t="s">
        <v>14</v>
      </c>
      <c r="B122" s="67">
        <f>ROUNDUP(C122*D122/1000,0)</f>
        <v>540</v>
      </c>
      <c r="C122" s="68">
        <v>90000</v>
      </c>
      <c r="D122" s="62">
        <v>6</v>
      </c>
      <c r="E122" s="59" t="s">
        <v>200</v>
      </c>
    </row>
    <row r="123" spans="1:5" ht="13.5">
      <c r="A123" s="59" t="s">
        <v>50</v>
      </c>
      <c r="B123" s="67">
        <f>ROUNDUP(C123*D123/1000,0)</f>
        <v>30</v>
      </c>
      <c r="C123" s="68">
        <v>15000</v>
      </c>
      <c r="D123" s="62">
        <v>2</v>
      </c>
      <c r="E123" s="59" t="s">
        <v>201</v>
      </c>
    </row>
    <row r="124" spans="1:5" ht="14.25" thickBot="1">
      <c r="A124" s="63" t="s">
        <v>18</v>
      </c>
      <c r="B124" s="93">
        <f>ROUNDUP(C124*D124/1000,0)</f>
        <v>240</v>
      </c>
      <c r="C124" s="94">
        <v>120000</v>
      </c>
      <c r="D124" s="64">
        <v>2</v>
      </c>
      <c r="E124" s="63" t="s">
        <v>179</v>
      </c>
    </row>
    <row r="125" spans="1:5" ht="15" customHeight="1">
      <c r="A125" s="95" t="s">
        <v>239</v>
      </c>
      <c r="B125" s="96">
        <f>B4+B27+B49</f>
        <v>27389</v>
      </c>
      <c r="C125" s="134"/>
      <c r="D125" s="135"/>
      <c r="E125" s="95"/>
    </row>
    <row r="126" spans="1:5" ht="15" customHeight="1">
      <c r="A126" s="97" t="s">
        <v>204</v>
      </c>
      <c r="B126" s="98">
        <f>ROUNDDOWN(B125*0.1,0)</f>
        <v>2738</v>
      </c>
      <c r="C126" s="122"/>
      <c r="D126" s="123"/>
      <c r="E126" s="99"/>
    </row>
    <row r="127" spans="1:5" ht="23.25" customHeight="1" thickBot="1">
      <c r="A127" s="2" t="s">
        <v>240</v>
      </c>
      <c r="B127" s="3">
        <f>B125+B126</f>
        <v>30127</v>
      </c>
      <c r="C127" s="132"/>
      <c r="D127" s="133"/>
      <c r="E127" s="5"/>
    </row>
  </sheetData>
  <sheetProtection/>
  <mergeCells count="24">
    <mergeCell ref="C115:D115"/>
    <mergeCell ref="C119:D119"/>
    <mergeCell ref="C121:D121"/>
    <mergeCell ref="C125:D125"/>
    <mergeCell ref="C126:D126"/>
    <mergeCell ref="C127:D127"/>
    <mergeCell ref="C87:D87"/>
    <mergeCell ref="C93:D93"/>
    <mergeCell ref="C101:D101"/>
    <mergeCell ref="C102:D102"/>
    <mergeCell ref="C105:D105"/>
    <mergeCell ref="C110:D110"/>
    <mergeCell ref="C51:D51"/>
    <mergeCell ref="C57:D57"/>
    <mergeCell ref="C64:D64"/>
    <mergeCell ref="C73:D73"/>
    <mergeCell ref="C79:D79"/>
    <mergeCell ref="C80:D80"/>
    <mergeCell ref="A1:E1"/>
    <mergeCell ref="C3:D3"/>
    <mergeCell ref="C4:D4"/>
    <mergeCell ref="C27:D27"/>
    <mergeCell ref="C49:D49"/>
    <mergeCell ref="C50:D50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90" workbookViewId="0" topLeftCell="A1">
      <selection activeCell="E16" sqref="E16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1" customWidth="1"/>
    <col min="6" max="7" width="14.140625" style="0" customWidth="1"/>
    <col min="8" max="8" width="9.00390625" style="0" customWidth="1"/>
    <col min="9" max="11" width="14.140625" style="0" customWidth="1"/>
  </cols>
  <sheetData>
    <row r="1" spans="2:7" ht="22.5" customHeight="1">
      <c r="B1" s="117" t="s">
        <v>225</v>
      </c>
      <c r="C1" s="117"/>
      <c r="D1" s="117"/>
      <c r="E1" s="117"/>
      <c r="F1" s="117"/>
      <c r="G1" s="117"/>
    </row>
    <row r="2" spans="5:7" ht="25.5" customHeight="1" thickBot="1">
      <c r="E2" s="148" t="s">
        <v>210</v>
      </c>
      <c r="F2" s="148"/>
      <c r="G2" s="148"/>
    </row>
    <row r="3" spans="2:11" ht="29.25" customHeight="1">
      <c r="B3" s="149"/>
      <c r="C3" s="149"/>
      <c r="D3" s="109">
        <v>3</v>
      </c>
      <c r="E3" s="109">
        <f>D3+1</f>
        <v>4</v>
      </c>
      <c r="F3" s="109">
        <f>E3+1</f>
        <v>5</v>
      </c>
      <c r="G3" s="7" t="s">
        <v>31</v>
      </c>
      <c r="H3" s="112"/>
      <c r="I3" s="116" t="s">
        <v>251</v>
      </c>
      <c r="J3" s="116" t="s">
        <v>252</v>
      </c>
      <c r="K3" s="116" t="s">
        <v>253</v>
      </c>
    </row>
    <row r="4" spans="1:11" ht="29.25" customHeight="1">
      <c r="A4" s="146"/>
      <c r="B4" s="150" t="s">
        <v>149</v>
      </c>
      <c r="C4" s="150"/>
      <c r="D4" s="32">
        <f>'必要経費概算書（令和３年度分）'!B4</f>
        <v>3786</v>
      </c>
      <c r="E4" s="32">
        <f>'必要経費概算書（令和４年度分） '!B4</f>
        <v>7543</v>
      </c>
      <c r="F4" s="9">
        <f>'必要経費概算書（令和５年度分）'!B4</f>
        <v>7543</v>
      </c>
      <c r="G4" s="10">
        <f aca="true" t="shared" si="0" ref="G4:G11">SUM(D4:F4)</f>
        <v>18872</v>
      </c>
      <c r="H4" s="113"/>
      <c r="I4" s="111">
        <f>D4/D10</f>
        <v>0.25299031072502504</v>
      </c>
      <c r="J4" s="111">
        <f>E4/E10</f>
        <v>0.2549258170265977</v>
      </c>
      <c r="K4" s="111">
        <f>F4/F10</f>
        <v>0.27540253386395996</v>
      </c>
    </row>
    <row r="5" spans="1:12" ht="29.25" customHeight="1">
      <c r="A5" s="146"/>
      <c r="B5" s="151" t="s">
        <v>150</v>
      </c>
      <c r="C5" s="152"/>
      <c r="D5" s="32">
        <f>'必要経費概算書（令和３年度分）'!B27</f>
        <v>1710</v>
      </c>
      <c r="E5" s="8">
        <f>'必要経費概算書（令和４年度分） '!B27</f>
        <v>3152</v>
      </c>
      <c r="F5" s="9">
        <f>'必要経費概算書（令和５年度分）'!B27</f>
        <v>3152</v>
      </c>
      <c r="G5" s="10">
        <f t="shared" si="0"/>
        <v>8014</v>
      </c>
      <c r="H5" s="114"/>
      <c r="I5" s="144" t="s">
        <v>246</v>
      </c>
      <c r="J5" s="144"/>
      <c r="K5" s="144"/>
      <c r="L5" s="144"/>
    </row>
    <row r="6" spans="1:9" ht="29.25" customHeight="1">
      <c r="A6" s="146"/>
      <c r="B6" s="40" t="s">
        <v>202</v>
      </c>
      <c r="C6" s="18"/>
      <c r="D6" s="35">
        <f>SUM(D7:D9)</f>
        <v>9469</v>
      </c>
      <c r="E6" s="19">
        <f>SUM(E7:E9)</f>
        <v>18894</v>
      </c>
      <c r="F6" s="20">
        <f>SUM(F7:F9)</f>
        <v>16694</v>
      </c>
      <c r="G6" s="21">
        <f>SUM(D6:F6)</f>
        <v>45057</v>
      </c>
      <c r="H6" s="114"/>
      <c r="I6" s="42"/>
    </row>
    <row r="7" spans="1:8" ht="29.25" customHeight="1">
      <c r="A7" s="146"/>
      <c r="B7" s="138" t="s">
        <v>206</v>
      </c>
      <c r="C7" s="139"/>
      <c r="D7" s="33">
        <f>'必要経費概算書（令和３年度分）'!B50</f>
        <v>3980</v>
      </c>
      <c r="E7" s="12">
        <f>'必要経費概算書（令和４年度分） '!B50</f>
        <v>7919</v>
      </c>
      <c r="F7" s="13">
        <f>'必要経費概算書（令和５年度分）'!B50</f>
        <v>5719</v>
      </c>
      <c r="G7" s="14">
        <f t="shared" si="0"/>
        <v>17618</v>
      </c>
      <c r="H7" s="114"/>
    </row>
    <row r="8" spans="1:8" ht="29.25" customHeight="1">
      <c r="A8" s="146"/>
      <c r="B8" s="140" t="s">
        <v>207</v>
      </c>
      <c r="C8" s="141"/>
      <c r="D8" s="36">
        <f>'必要経費概算書（令和３年度分）'!B80</f>
        <v>1373</v>
      </c>
      <c r="E8" s="22">
        <f>'必要経費概算書（令和４年度分） '!B80</f>
        <v>2743</v>
      </c>
      <c r="F8" s="23">
        <f>'必要経費概算書（令和５年度分）'!B79</f>
        <v>2743</v>
      </c>
      <c r="G8" s="24">
        <f t="shared" si="0"/>
        <v>6859</v>
      </c>
      <c r="H8" s="114"/>
    </row>
    <row r="9" spans="1:9" ht="29.25" customHeight="1">
      <c r="A9" s="147"/>
      <c r="B9" s="142" t="s">
        <v>208</v>
      </c>
      <c r="C9" s="143"/>
      <c r="D9" s="34">
        <f>'必要経費概算書（令和３年度分）'!B102</f>
        <v>4116</v>
      </c>
      <c r="E9" s="15">
        <f>'必要経費概算書（令和４年度分） '!B102</f>
        <v>8232</v>
      </c>
      <c r="F9" s="16">
        <f>'必要経費概算書（令和５年度分）'!B101</f>
        <v>8232</v>
      </c>
      <c r="G9" s="17">
        <f t="shared" si="0"/>
        <v>20580</v>
      </c>
      <c r="H9" s="115"/>
      <c r="I9" s="11"/>
    </row>
    <row r="10" spans="1:8" ht="29.25" customHeight="1">
      <c r="A10" s="39"/>
      <c r="B10" s="41" t="s">
        <v>205</v>
      </c>
      <c r="C10" s="25" t="s">
        <v>203</v>
      </c>
      <c r="D10" s="32">
        <f>SUM(D4:D6)</f>
        <v>14965</v>
      </c>
      <c r="E10" s="32">
        <f>SUM(E4:E6)</f>
        <v>29589</v>
      </c>
      <c r="F10" s="32">
        <f>SUM(F4:F6)</f>
        <v>27389</v>
      </c>
      <c r="G10" s="17">
        <f t="shared" si="0"/>
        <v>71943</v>
      </c>
      <c r="H10" s="114"/>
    </row>
    <row r="11" spans="1:8" ht="29.25" customHeight="1" thickBot="1">
      <c r="A11" s="39"/>
      <c r="B11" s="39" t="s">
        <v>204</v>
      </c>
      <c r="C11" s="26"/>
      <c r="D11" s="37">
        <f>ROUNDDOWN(D10*0.1,0)</f>
        <v>1496</v>
      </c>
      <c r="E11" s="27">
        <f>ROUNDDOWN(E10*0.1,0)</f>
        <v>2958</v>
      </c>
      <c r="F11" s="27">
        <f>ROUNDDOWN(F10*0.1,0)</f>
        <v>2738</v>
      </c>
      <c r="G11" s="28">
        <f t="shared" si="0"/>
        <v>7192</v>
      </c>
      <c r="H11" s="114"/>
    </row>
    <row r="12" spans="1:8" ht="29.25" customHeight="1" thickBot="1">
      <c r="A12" s="39"/>
      <c r="B12" s="145" t="s">
        <v>241</v>
      </c>
      <c r="C12" s="145"/>
      <c r="D12" s="38">
        <f>D10+D11</f>
        <v>16461</v>
      </c>
      <c r="E12" s="29">
        <f>E10+E11</f>
        <v>32547</v>
      </c>
      <c r="F12" s="30">
        <f>F10+F11</f>
        <v>30127</v>
      </c>
      <c r="G12" s="31">
        <f>G10+G11</f>
        <v>79135</v>
      </c>
      <c r="H12" s="114"/>
    </row>
    <row r="13" ht="13.5">
      <c r="G13" s="110" t="s">
        <v>57</v>
      </c>
    </row>
    <row r="14" ht="15.75" thickBot="1"/>
    <row r="15" spans="3:7" s="48" customFormat="1" ht="12">
      <c r="C15" s="49" t="s">
        <v>63</v>
      </c>
      <c r="D15" s="50"/>
      <c r="E15" s="51" t="s">
        <v>64</v>
      </c>
      <c r="F15" s="50"/>
      <c r="G15" s="52" t="s">
        <v>62</v>
      </c>
    </row>
    <row r="16" spans="3:7" ht="29.25" customHeight="1" thickBot="1">
      <c r="C16" s="44">
        <f>G12*1000</f>
        <v>79135000</v>
      </c>
      <c r="D16" s="45" t="s">
        <v>61</v>
      </c>
      <c r="E16" s="46">
        <v>80</v>
      </c>
      <c r="F16" s="45" t="s">
        <v>60</v>
      </c>
      <c r="G16" s="47">
        <f>C16/E16</f>
        <v>989187.5</v>
      </c>
    </row>
    <row r="17" ht="13.5">
      <c r="C17" s="48" t="s">
        <v>209</v>
      </c>
    </row>
    <row r="19" ht="15"/>
  </sheetData>
  <sheetProtection/>
  <mergeCells count="11">
    <mergeCell ref="B1:G1"/>
    <mergeCell ref="E2:G2"/>
    <mergeCell ref="B3:C3"/>
    <mergeCell ref="B4:C4"/>
    <mergeCell ref="B5:C5"/>
    <mergeCell ref="B7:C7"/>
    <mergeCell ref="B8:C8"/>
    <mergeCell ref="B9:C9"/>
    <mergeCell ref="I5:L5"/>
    <mergeCell ref="B12:C12"/>
    <mergeCell ref="A4:A9"/>
  </mergeCells>
  <conditionalFormatting sqref="I4:K4">
    <cfRule type="cellIs" priority="1" dxfId="1" operator="greaterThan" stopIfTrue="1">
      <formula>0.301</formula>
    </cfRule>
  </conditionalFormatting>
  <printOptions/>
  <pageMargins left="0.7086614173228347" right="0.31496062992125984" top="0.5118110236220472" bottom="0.3937007874015748" header="0.31496062992125984" footer="0.31496062992125984"/>
  <pageSetup horizontalDpi="600" verticalDpi="600" orientation="landscape" paperSize="9" scale="89" r:id="rId4"/>
  <headerFooter>
    <oddHeader>&amp;R様式第２号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2020-03-26T02:26:15Z</dcterms:created>
  <dcterms:modified xsi:type="dcterms:W3CDTF">2021-04-07T01:50:03Z</dcterms:modified>
  <cp:category/>
  <cp:version/>
  <cp:contentType/>
  <cp:contentStatus/>
</cp:coreProperties>
</file>