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551" documentId="13_ncr:1_{AA23751E-00BE-45FF-A994-F9B16E53BFF8}" xr6:coauthVersionLast="47" xr6:coauthVersionMax="47" xr10:uidLastSave="{4A86B4D5-A033-41E9-95DB-13AB842268F8}"/>
  <bookViews>
    <workbookView xWindow="28680" yWindow="-120" windowWidth="29040" windowHeight="15720" xr2:uid="{04B46B00-97C3-40C2-929D-60290566B084}"/>
  </bookViews>
  <sheets>
    <sheet name="令和●年度【初年度】" sheetId="1" r:id="rId1"/>
    <sheet name="令和●年度【２年度目】" sheetId="5" r:id="rId2"/>
    <sheet name="令和●年度【３年度目】" sheetId="9" r:id="rId3"/>
  </sheets>
  <definedNames>
    <definedName name="_xlnm.Print_Area" localSheetId="1">令和●年度【２年度目】!$A$1:$G$91</definedName>
    <definedName name="_xlnm.Print_Area" localSheetId="2">令和●年度【３年度目】!$A$1:$G$91</definedName>
    <definedName name="_xlnm.Print_Area" localSheetId="0">令和●年度【初年度】!$A$1:$G$111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9" l="1"/>
  <c r="B91" i="9" s="1"/>
  <c r="B90" i="5"/>
  <c r="B91" i="5" s="1"/>
  <c r="B111" i="1"/>
  <c r="B110" i="1"/>
  <c r="B109" i="1"/>
  <c r="D55" i="1"/>
  <c r="B89" i="1"/>
  <c r="B89" i="9"/>
  <c r="B89" i="5"/>
  <c r="C13" i="1"/>
  <c r="C12" i="1"/>
  <c r="B12" i="1" s="1"/>
  <c r="C61" i="9"/>
  <c r="C60" i="9"/>
  <c r="C59" i="9"/>
  <c r="C58" i="9"/>
  <c r="C57" i="9"/>
  <c r="C56" i="9"/>
  <c r="C28" i="9"/>
  <c r="C27" i="9"/>
  <c r="C24" i="9"/>
  <c r="C17" i="9"/>
  <c r="C16" i="9"/>
  <c r="C15" i="9"/>
  <c r="C12" i="9"/>
  <c r="C60" i="5"/>
  <c r="C59" i="5"/>
  <c r="C56" i="5"/>
  <c r="C28" i="5"/>
  <c r="C27" i="5"/>
  <c r="C24" i="5"/>
  <c r="C16" i="5"/>
  <c r="C15" i="5"/>
  <c r="C12" i="5"/>
  <c r="C40" i="1"/>
  <c r="C39" i="1"/>
  <c r="C36" i="1"/>
  <c r="C28" i="1"/>
  <c r="C27" i="1"/>
  <c r="C24" i="1"/>
  <c r="C16" i="1"/>
  <c r="C15" i="1"/>
  <c r="C11" i="1"/>
  <c r="B11" i="1" s="1"/>
  <c r="B85" i="1" l="1"/>
  <c r="B84" i="1" s="1"/>
  <c r="B43" i="1" l="1"/>
  <c r="B42" i="1"/>
  <c r="C41" i="1"/>
  <c r="B41" i="1" s="1"/>
  <c r="B40" i="1"/>
  <c r="B39" i="1"/>
  <c r="C38" i="1"/>
  <c r="B38" i="1" s="1"/>
  <c r="C37" i="1"/>
  <c r="B37" i="1" s="1"/>
  <c r="B36" i="1"/>
  <c r="C35" i="1"/>
  <c r="B35" i="1" s="1"/>
  <c r="C34" i="1"/>
  <c r="B34" i="1" s="1"/>
  <c r="B33" i="1"/>
  <c r="B88" i="9"/>
  <c r="B87" i="9"/>
  <c r="B86" i="9" s="1"/>
  <c r="B85" i="9"/>
  <c r="B84" i="9" s="1"/>
  <c r="B83" i="9"/>
  <c r="B82" i="9"/>
  <c r="B81" i="9"/>
  <c r="B80" i="9"/>
  <c r="B78" i="9"/>
  <c r="B77" i="9"/>
  <c r="B76" i="9"/>
  <c r="B75" i="9"/>
  <c r="B73" i="9"/>
  <c r="B72" i="9"/>
  <c r="B71" i="9"/>
  <c r="B70" i="9"/>
  <c r="B68" i="9"/>
  <c r="B67" i="9"/>
  <c r="B65" i="9"/>
  <c r="B64" i="9"/>
  <c r="B63" i="9"/>
  <c r="B62" i="9"/>
  <c r="B61" i="9"/>
  <c r="B60" i="9"/>
  <c r="B59" i="9"/>
  <c r="B58" i="9"/>
  <c r="B57" i="9"/>
  <c r="B56" i="9"/>
  <c r="C55" i="9"/>
  <c r="B55" i="9" s="1"/>
  <c r="C54" i="9"/>
  <c r="B54" i="9" s="1"/>
  <c r="C53" i="9"/>
  <c r="B53" i="9" s="1"/>
  <c r="B52" i="9"/>
  <c r="B49" i="9"/>
  <c r="B48" i="9"/>
  <c r="B46" i="9"/>
  <c r="B45" i="9"/>
  <c r="B43" i="9"/>
  <c r="B42" i="9"/>
  <c r="B41" i="9"/>
  <c r="B39" i="9"/>
  <c r="B38" i="9"/>
  <c r="B37" i="9"/>
  <c r="B35" i="9"/>
  <c r="B34" i="9"/>
  <c r="B31" i="9"/>
  <c r="B30" i="9"/>
  <c r="C29" i="9"/>
  <c r="B29" i="9" s="1"/>
  <c r="B28" i="9"/>
  <c r="B27" i="9"/>
  <c r="C26" i="9"/>
  <c r="B26" i="9" s="1"/>
  <c r="C25" i="9"/>
  <c r="B25" i="9" s="1"/>
  <c r="B24" i="9"/>
  <c r="C23" i="9"/>
  <c r="B23" i="9"/>
  <c r="C22" i="9"/>
  <c r="B22" i="9" s="1"/>
  <c r="B21" i="9"/>
  <c r="B19" i="9"/>
  <c r="B18" i="9"/>
  <c r="B17" i="9"/>
  <c r="B16" i="9"/>
  <c r="B15" i="9"/>
  <c r="C14" i="9"/>
  <c r="B14" i="9" s="1"/>
  <c r="C13" i="9"/>
  <c r="B13" i="9" s="1"/>
  <c r="B12" i="9"/>
  <c r="C11" i="9"/>
  <c r="B11" i="9" s="1"/>
  <c r="C10" i="9"/>
  <c r="B10" i="9" s="1"/>
  <c r="C9" i="9"/>
  <c r="B9" i="9" s="1"/>
  <c r="B8" i="9"/>
  <c r="C10" i="1"/>
  <c r="C10" i="5"/>
  <c r="B10" i="5" s="1"/>
  <c r="C68" i="1"/>
  <c r="C54" i="5"/>
  <c r="B54" i="5" s="1"/>
  <c r="B88" i="5"/>
  <c r="B108" i="1"/>
  <c r="B87" i="5"/>
  <c r="B86" i="5" s="1"/>
  <c r="B85" i="5"/>
  <c r="B84" i="5" s="1"/>
  <c r="B83" i="5"/>
  <c r="B82" i="5"/>
  <c r="B81" i="5"/>
  <c r="B80" i="5"/>
  <c r="B78" i="5"/>
  <c r="B77" i="5"/>
  <c r="B76" i="5"/>
  <c r="B75" i="5"/>
  <c r="B74" i="5" s="1"/>
  <c r="B73" i="5"/>
  <c r="B72" i="5"/>
  <c r="B71" i="5"/>
  <c r="B70" i="5"/>
  <c r="B68" i="5"/>
  <c r="B67" i="5"/>
  <c r="B65" i="5"/>
  <c r="B64" i="5"/>
  <c r="B63" i="5"/>
  <c r="B62" i="5"/>
  <c r="C61" i="5"/>
  <c r="B61" i="5" s="1"/>
  <c r="B60" i="5"/>
  <c r="B59" i="5"/>
  <c r="C58" i="5"/>
  <c r="B58" i="5" s="1"/>
  <c r="C57" i="5"/>
  <c r="B57" i="5" s="1"/>
  <c r="B56" i="5"/>
  <c r="C55" i="5"/>
  <c r="B55" i="5" s="1"/>
  <c r="C53" i="5"/>
  <c r="B53" i="5" s="1"/>
  <c r="B52" i="5"/>
  <c r="B49" i="5"/>
  <c r="B48" i="5"/>
  <c r="B46" i="5"/>
  <c r="B45" i="5"/>
  <c r="B43" i="5"/>
  <c r="B42" i="5"/>
  <c r="B41" i="5"/>
  <c r="B39" i="5"/>
  <c r="B38" i="5"/>
  <c r="B37" i="5"/>
  <c r="B35" i="5"/>
  <c r="B34" i="5"/>
  <c r="B33" i="5" s="1"/>
  <c r="B31" i="5"/>
  <c r="B30" i="5"/>
  <c r="C29" i="5"/>
  <c r="B29" i="5" s="1"/>
  <c r="B28" i="5"/>
  <c r="B27" i="5"/>
  <c r="C26" i="5"/>
  <c r="B26" i="5" s="1"/>
  <c r="C25" i="5"/>
  <c r="B25" i="5" s="1"/>
  <c r="B24" i="5"/>
  <c r="C23" i="5"/>
  <c r="B23" i="5" s="1"/>
  <c r="C22" i="5"/>
  <c r="B22" i="5" s="1"/>
  <c r="B21" i="5"/>
  <c r="B19" i="5"/>
  <c r="B18" i="5"/>
  <c r="C17" i="5"/>
  <c r="B17" i="5" s="1"/>
  <c r="B16" i="5"/>
  <c r="B15" i="5"/>
  <c r="C14" i="5"/>
  <c r="B14" i="5" s="1"/>
  <c r="C13" i="5"/>
  <c r="B13" i="5" s="1"/>
  <c r="B12" i="5"/>
  <c r="C11" i="5"/>
  <c r="B11" i="5" s="1"/>
  <c r="C9" i="5"/>
  <c r="B9" i="5" s="1"/>
  <c r="B8" i="5"/>
  <c r="B101" i="1"/>
  <c r="B102" i="1"/>
  <c r="B103" i="1"/>
  <c r="B100" i="1"/>
  <c r="B88" i="1"/>
  <c r="B66" i="9" l="1"/>
  <c r="B69" i="9"/>
  <c r="B40" i="9"/>
  <c r="B69" i="5"/>
  <c r="B79" i="9"/>
  <c r="B33" i="9"/>
  <c r="B47" i="9"/>
  <c r="B36" i="9"/>
  <c r="B99" i="1"/>
  <c r="B74" i="9"/>
  <c r="B44" i="9"/>
  <c r="B32" i="1"/>
  <c r="B7" i="9"/>
  <c r="B51" i="9"/>
  <c r="B20" i="9"/>
  <c r="B47" i="5"/>
  <c r="B79" i="5"/>
  <c r="B66" i="5"/>
  <c r="B44" i="5"/>
  <c r="B36" i="5"/>
  <c r="B40" i="5"/>
  <c r="B7" i="5"/>
  <c r="B20" i="5"/>
  <c r="B51" i="5"/>
  <c r="B32" i="9" l="1"/>
  <c r="B50" i="9"/>
  <c r="B6" i="9"/>
  <c r="B50" i="5"/>
  <c r="B32" i="5"/>
  <c r="B6" i="5"/>
  <c r="B83" i="1" l="1"/>
  <c r="B87" i="1"/>
  <c r="B86" i="1" s="1"/>
  <c r="B107" i="1"/>
  <c r="B106" i="1" s="1"/>
  <c r="B105" i="1"/>
  <c r="B104" i="1" s="1"/>
  <c r="B98" i="1"/>
  <c r="B97" i="1"/>
  <c r="B96" i="1"/>
  <c r="B95" i="1"/>
  <c r="B94" i="1" s="1"/>
  <c r="B91" i="1"/>
  <c r="B92" i="1"/>
  <c r="B93" i="1"/>
  <c r="B90" i="1"/>
  <c r="B81" i="1"/>
  <c r="B82" i="1"/>
  <c r="B79" i="1"/>
  <c r="B78" i="1"/>
  <c r="C75" i="1"/>
  <c r="C74" i="1"/>
  <c r="C73" i="1"/>
  <c r="C72" i="1"/>
  <c r="C71" i="1"/>
  <c r="C70" i="1"/>
  <c r="C69" i="1"/>
  <c r="C67" i="1"/>
  <c r="B80" i="1" l="1"/>
  <c r="B77" i="1"/>
  <c r="B76" i="1"/>
  <c r="B75" i="1"/>
  <c r="B74" i="1"/>
  <c r="B73" i="1"/>
  <c r="B72" i="1"/>
  <c r="B71" i="1"/>
  <c r="B70" i="1"/>
  <c r="B69" i="1"/>
  <c r="B68" i="1"/>
  <c r="B67" i="1"/>
  <c r="B66" i="1"/>
  <c r="B62" i="1"/>
  <c r="B49" i="1"/>
  <c r="B63" i="1"/>
  <c r="B51" i="1"/>
  <c r="B52" i="1"/>
  <c r="B53" i="1"/>
  <c r="B61" i="1" l="1"/>
  <c r="B65" i="1"/>
  <c r="B64" i="1" s="1"/>
  <c r="B59" i="1"/>
  <c r="B60" i="1"/>
  <c r="B50" i="1"/>
  <c r="B48" i="1" s="1"/>
  <c r="B55" i="1"/>
  <c r="B56" i="1"/>
  <c r="B57" i="1"/>
  <c r="B47" i="1"/>
  <c r="B46" i="1"/>
  <c r="C22" i="1"/>
  <c r="B22" i="1" s="1"/>
  <c r="C9" i="1"/>
  <c r="B9" i="1" s="1"/>
  <c r="C29" i="1"/>
  <c r="B29" i="1" s="1"/>
  <c r="B28" i="1"/>
  <c r="B27" i="1"/>
  <c r="C26" i="1"/>
  <c r="B26" i="1" s="1"/>
  <c r="C25" i="1"/>
  <c r="B25" i="1" s="1"/>
  <c r="B24" i="1"/>
  <c r="C23" i="1"/>
  <c r="B23" i="1" s="1"/>
  <c r="B30" i="1"/>
  <c r="B31" i="1"/>
  <c r="B21" i="1"/>
  <c r="B18" i="1"/>
  <c r="B19" i="1"/>
  <c r="B8" i="1"/>
  <c r="C17" i="1"/>
  <c r="B17" i="1" s="1"/>
  <c r="B16" i="1"/>
  <c r="B15" i="1"/>
  <c r="C14" i="1"/>
  <c r="B14" i="1" s="1"/>
  <c r="B13" i="1"/>
  <c r="B10" i="1"/>
  <c r="B20" i="1" l="1"/>
  <c r="B54" i="1"/>
  <c r="B58" i="1"/>
  <c r="B7" i="1"/>
  <c r="B45" i="1"/>
  <c r="B6" i="1" l="1"/>
  <c r="B44" i="1"/>
</calcChain>
</file>

<file path=xl/sharedStrings.xml><?xml version="1.0" encoding="utf-8"?>
<sst xmlns="http://schemas.openxmlformats.org/spreadsheetml/2006/main" count="543" uniqueCount="197">
  <si>
    <t>【仕様書－様式第４号】</t>
    <rPh sb="1" eb="4">
      <t>シヨウショ</t>
    </rPh>
    <rPh sb="5" eb="7">
      <t>ヨウシキ</t>
    </rPh>
    <rPh sb="7" eb="8">
      <t>ダイ</t>
    </rPh>
    <rPh sb="9" eb="10">
      <t>ゴウ</t>
    </rPh>
    <phoneticPr fontId="2"/>
  </si>
  <si>
    <t>必要経費概算書【令和●年度分】</t>
    <rPh sb="0" eb="2">
      <t>ヒツヨウ</t>
    </rPh>
    <rPh sb="2" eb="7">
      <t>ケイヒガイサンショ</t>
    </rPh>
    <rPh sb="8" eb="10">
      <t>レイワ</t>
    </rPh>
    <rPh sb="11" eb="14">
      <t>ネンドブン</t>
    </rPh>
    <phoneticPr fontId="3"/>
  </si>
  <si>
    <t>【○○協議会】</t>
    <rPh sb="3" eb="6">
      <t>キョウギカイ</t>
    </rPh>
    <phoneticPr fontId="3"/>
  </si>
  <si>
    <t>委託事業対象経費</t>
    <rPh sb="0" eb="2">
      <t>イタク</t>
    </rPh>
    <rPh sb="2" eb="4">
      <t>ジギョウ</t>
    </rPh>
    <rPh sb="4" eb="6">
      <t>タイショウ</t>
    </rPh>
    <rPh sb="6" eb="8">
      <t>ケイヒ</t>
    </rPh>
    <phoneticPr fontId="3"/>
  </si>
  <si>
    <t>委託費の
額（千円）</t>
    <rPh sb="0" eb="2">
      <t>イタク</t>
    </rPh>
    <rPh sb="2" eb="3">
      <t>ヒ</t>
    </rPh>
    <rPh sb="5" eb="6">
      <t>ガク</t>
    </rPh>
    <rPh sb="7" eb="9">
      <t>センエン</t>
    </rPh>
    <phoneticPr fontId="3"/>
  </si>
  <si>
    <t>内訳（円）</t>
    <rPh sb="0" eb="2">
      <t>ウチワケ</t>
    </rPh>
    <rPh sb="3" eb="4">
      <t>エン</t>
    </rPh>
    <phoneticPr fontId="3"/>
  </si>
  <si>
    <t>備考</t>
    <rPh sb="0" eb="2">
      <t>ビコウ</t>
    </rPh>
    <phoneticPr fontId="3"/>
  </si>
  <si>
    <t>単価</t>
    <rPh sb="0" eb="2">
      <t>タンカ</t>
    </rPh>
    <phoneticPr fontId="2"/>
  </si>
  <si>
    <t>数量</t>
    <rPh sb="0" eb="2">
      <t>スウリョウ</t>
    </rPh>
    <phoneticPr fontId="2"/>
  </si>
  <si>
    <t>高額経費根拠資料</t>
    <rPh sb="0" eb="2">
      <t>コウガク</t>
    </rPh>
    <rPh sb="2" eb="4">
      <t>ケイヒ</t>
    </rPh>
    <rPh sb="4" eb="6">
      <t>コンキョ</t>
    </rPh>
    <rPh sb="6" eb="8">
      <t>シリョウ</t>
    </rPh>
    <phoneticPr fontId="2"/>
  </si>
  <si>
    <t>再委託費の該当性</t>
    <rPh sb="0" eb="3">
      <t>サイイタク</t>
    </rPh>
    <rPh sb="3" eb="4">
      <t>ヒ</t>
    </rPh>
    <rPh sb="5" eb="7">
      <t>ガイトウ</t>
    </rPh>
    <rPh sb="7" eb="8">
      <t>セイ</t>
    </rPh>
    <phoneticPr fontId="2"/>
  </si>
  <si>
    <t>１　人件費</t>
    <rPh sb="2" eb="5">
      <t>ジンケンヒ</t>
    </rPh>
    <phoneticPr fontId="3"/>
  </si>
  <si>
    <t>　①　事業統括員</t>
    <rPh sb="3" eb="5">
      <t>ジギョウ</t>
    </rPh>
    <rPh sb="5" eb="7">
      <t>トウカツ</t>
    </rPh>
    <rPh sb="7" eb="8">
      <t>イン</t>
    </rPh>
    <phoneticPr fontId="2"/>
  </si>
  <si>
    <t>有</t>
    <rPh sb="0" eb="1">
      <t>ア</t>
    </rPh>
    <phoneticPr fontId="2"/>
  </si>
  <si>
    <t>　　　・　月給賃金</t>
    <rPh sb="5" eb="7">
      <t>ゲッキュウ</t>
    </rPh>
    <rPh sb="7" eb="9">
      <t>チンギン</t>
    </rPh>
    <phoneticPr fontId="2"/>
  </si>
  <si>
    <t>　　　・　賞与（冬季）</t>
    <rPh sb="5" eb="7">
      <t>ショウヨ</t>
    </rPh>
    <rPh sb="8" eb="10">
      <t>トウキ</t>
    </rPh>
    <phoneticPr fontId="2"/>
  </si>
  <si>
    <t>200,000円　×　2.10月（冬季のみ。直近実績）</t>
    <rPh sb="7" eb="8">
      <t>エン</t>
    </rPh>
    <rPh sb="15" eb="16">
      <t>ゲツ</t>
    </rPh>
    <rPh sb="17" eb="19">
      <t>トウキ</t>
    </rPh>
    <rPh sb="22" eb="24">
      <t>チョッキン</t>
    </rPh>
    <rPh sb="24" eb="26">
      <t>ジッセキ</t>
    </rPh>
    <phoneticPr fontId="2"/>
  </si>
  <si>
    <t>　　　・　超過勤務手当</t>
    <rPh sb="5" eb="7">
      <t>チョウカ</t>
    </rPh>
    <rPh sb="7" eb="9">
      <t>キンム</t>
    </rPh>
    <rPh sb="9" eb="11">
      <t>テアテ</t>
    </rPh>
    <phoneticPr fontId="1"/>
  </si>
  <si>
    <t>　　　・　健康保険</t>
    <rPh sb="5" eb="7">
      <t>ケンコウ</t>
    </rPh>
    <rPh sb="7" eb="9">
      <t>ホケン</t>
    </rPh>
    <phoneticPr fontId="1"/>
  </si>
  <si>
    <t>　　　・　介護保険</t>
    <rPh sb="5" eb="7">
      <t>カイゴ</t>
    </rPh>
    <rPh sb="7" eb="9">
      <t>ホケン</t>
    </rPh>
    <phoneticPr fontId="1"/>
  </si>
  <si>
    <t>　　　・　子ども・子育て拠出金</t>
    <rPh sb="5" eb="6">
      <t>コ</t>
    </rPh>
    <phoneticPr fontId="1"/>
  </si>
  <si>
    <t>　　　・　厚生年金保険料</t>
    <rPh sb="5" eb="7">
      <t>コウセイ</t>
    </rPh>
    <rPh sb="7" eb="9">
      <t>ネンキン</t>
    </rPh>
    <rPh sb="9" eb="11">
      <t>ホケン</t>
    </rPh>
    <rPh sb="11" eb="12">
      <t>リョウ</t>
    </rPh>
    <phoneticPr fontId="1"/>
  </si>
  <si>
    <t>　　　・　雇用保険料</t>
    <rPh sb="5" eb="7">
      <t>コヨウ</t>
    </rPh>
    <rPh sb="7" eb="9">
      <t>ホケン</t>
    </rPh>
    <rPh sb="9" eb="10">
      <t>リョウ</t>
    </rPh>
    <phoneticPr fontId="1"/>
  </si>
  <si>
    <t>　　　・　労災保険料</t>
    <rPh sb="5" eb="7">
      <t>ロウサイ</t>
    </rPh>
    <rPh sb="7" eb="9">
      <t>ホケン</t>
    </rPh>
    <rPh sb="9" eb="10">
      <t>リョウ</t>
    </rPh>
    <phoneticPr fontId="1"/>
  </si>
  <si>
    <t>　　　・　石綿健康被害救済法に基づく一般拠出金</t>
    <rPh sb="5" eb="6">
      <t>イシ</t>
    </rPh>
    <rPh sb="6" eb="7">
      <t>メン</t>
    </rPh>
    <rPh sb="7" eb="9">
      <t>ケンコウ</t>
    </rPh>
    <rPh sb="9" eb="11">
      <t>ヒガイ</t>
    </rPh>
    <rPh sb="11" eb="13">
      <t>キュウサイ</t>
    </rPh>
    <rPh sb="13" eb="14">
      <t>ホウ</t>
    </rPh>
    <rPh sb="15" eb="16">
      <t>モト</t>
    </rPh>
    <rPh sb="18" eb="20">
      <t>イッパン</t>
    </rPh>
    <rPh sb="20" eb="22">
      <t>キョシュツ</t>
    </rPh>
    <rPh sb="22" eb="23">
      <t>キン</t>
    </rPh>
    <phoneticPr fontId="1"/>
  </si>
  <si>
    <t>　　　・　通勤手当</t>
    <rPh sb="5" eb="7">
      <t>ツウキン</t>
    </rPh>
    <rPh sb="7" eb="9">
      <t>テアテ</t>
    </rPh>
    <phoneticPr fontId="1"/>
  </si>
  <si>
    <t>　　　・　健康診断料</t>
    <rPh sb="5" eb="7">
      <t>ケンコウ</t>
    </rPh>
    <rPh sb="7" eb="9">
      <t>シンダン</t>
    </rPh>
    <rPh sb="9" eb="10">
      <t>リョウ</t>
    </rPh>
    <phoneticPr fontId="2"/>
  </si>
  <si>
    <t>定期健康診断相当費用</t>
    <rPh sb="0" eb="2">
      <t>テイキ</t>
    </rPh>
    <rPh sb="2" eb="4">
      <t>ケンコウ</t>
    </rPh>
    <rPh sb="4" eb="6">
      <t>シンダン</t>
    </rPh>
    <rPh sb="6" eb="8">
      <t>ソウトウ</t>
    </rPh>
    <rPh sb="8" eb="10">
      <t>ヒヨウ</t>
    </rPh>
    <phoneticPr fontId="2"/>
  </si>
  <si>
    <t>　②　事業推進者</t>
    <rPh sb="3" eb="5">
      <t>ジギョウ</t>
    </rPh>
    <rPh sb="5" eb="7">
      <t>スイシン</t>
    </rPh>
    <rPh sb="7" eb="8">
      <t>シャ</t>
    </rPh>
    <phoneticPr fontId="2"/>
  </si>
  <si>
    <t>90,000円　×　2.10月（冬季のみ。直近実績）</t>
    <rPh sb="6" eb="7">
      <t>エン</t>
    </rPh>
    <rPh sb="14" eb="15">
      <t>ゲツ</t>
    </rPh>
    <rPh sb="16" eb="18">
      <t>トウキ</t>
    </rPh>
    <rPh sb="21" eb="23">
      <t>チョッキン</t>
    </rPh>
    <rPh sb="23" eb="25">
      <t>ジッセキ</t>
    </rPh>
    <phoneticPr fontId="2"/>
  </si>
  <si>
    <t>　③　事業推進者</t>
    <rPh sb="3" eb="5">
      <t>ジギョウ</t>
    </rPh>
    <rPh sb="5" eb="7">
      <t>スイシン</t>
    </rPh>
    <rPh sb="7" eb="8">
      <t>シャ</t>
    </rPh>
    <phoneticPr fontId="2"/>
  </si>
  <si>
    <t>２　管理費</t>
    <rPh sb="2" eb="5">
      <t>カンリヒ</t>
    </rPh>
    <phoneticPr fontId="1"/>
  </si>
  <si>
    <t>　①　事業統括員旅費</t>
    <rPh sb="3" eb="5">
      <t>ジギョウ</t>
    </rPh>
    <rPh sb="5" eb="7">
      <t>トウカツ</t>
    </rPh>
    <rPh sb="7" eb="8">
      <t>イン</t>
    </rPh>
    <rPh sb="8" eb="10">
      <t>リョヒ</t>
    </rPh>
    <phoneticPr fontId="2"/>
  </si>
  <si>
    <t>　　　・　東京出張</t>
    <rPh sb="5" eb="7">
      <t>トウキョウ</t>
    </rPh>
    <rPh sb="7" eb="9">
      <t>シュッチョウ</t>
    </rPh>
    <phoneticPr fontId="2"/>
  </si>
  <si>
    <t>情報交換会出席</t>
    <rPh sb="0" eb="2">
      <t>ジョウホウ</t>
    </rPh>
    <rPh sb="2" eb="5">
      <t>コウカンカイ</t>
    </rPh>
    <rPh sb="5" eb="7">
      <t>シュッセキ</t>
    </rPh>
    <phoneticPr fontId="2"/>
  </si>
  <si>
    <t>　　　・　その他出張</t>
    <rPh sb="7" eb="8">
      <t>タ</t>
    </rPh>
    <rPh sb="8" eb="10">
      <t>シュッチョウ</t>
    </rPh>
    <phoneticPr fontId="2"/>
  </si>
  <si>
    <t>実施他地域視察</t>
    <rPh sb="0" eb="2">
      <t>ジッシ</t>
    </rPh>
    <rPh sb="2" eb="3">
      <t>タ</t>
    </rPh>
    <rPh sb="3" eb="5">
      <t>チイキ</t>
    </rPh>
    <rPh sb="5" eb="7">
      <t>シサツ</t>
    </rPh>
    <phoneticPr fontId="2"/>
  </si>
  <si>
    <t>　②　通信運賃費</t>
    <rPh sb="3" eb="5">
      <t>ツウシン</t>
    </rPh>
    <rPh sb="5" eb="7">
      <t>ウンチン</t>
    </rPh>
    <rPh sb="7" eb="8">
      <t>ヒ</t>
    </rPh>
    <phoneticPr fontId="2"/>
  </si>
  <si>
    <t>　　　・　電話加入料</t>
    <rPh sb="5" eb="7">
      <t>デンワ</t>
    </rPh>
    <rPh sb="7" eb="10">
      <t>カニュウリョウ</t>
    </rPh>
    <phoneticPr fontId="2"/>
  </si>
  <si>
    <t>38,640円（初年度のみ）</t>
    <rPh sb="6" eb="7">
      <t>エン</t>
    </rPh>
    <rPh sb="8" eb="11">
      <t>ショネンド</t>
    </rPh>
    <phoneticPr fontId="2"/>
  </si>
  <si>
    <t>　　　・　電話基本料</t>
    <rPh sb="5" eb="7">
      <t>デンワ</t>
    </rPh>
    <rPh sb="7" eb="10">
      <t>キホンリョウ</t>
    </rPh>
    <phoneticPr fontId="1"/>
  </si>
  <si>
    <t>　　　・　通話料</t>
    <rPh sb="5" eb="8">
      <t>ツウワリョウ</t>
    </rPh>
    <phoneticPr fontId="2"/>
  </si>
  <si>
    <t>　　　・　インターネット回線開線料</t>
    <rPh sb="12" eb="14">
      <t>カイセン</t>
    </rPh>
    <rPh sb="14" eb="15">
      <t>カイ</t>
    </rPh>
    <rPh sb="15" eb="16">
      <t>セン</t>
    </rPh>
    <rPh sb="16" eb="17">
      <t>リョウ</t>
    </rPh>
    <phoneticPr fontId="1"/>
  </si>
  <si>
    <t>20,000円（初年度のみ）</t>
    <rPh sb="6" eb="7">
      <t>エン</t>
    </rPh>
    <rPh sb="8" eb="11">
      <t>ショネンド</t>
    </rPh>
    <phoneticPr fontId="2"/>
  </si>
  <si>
    <t>　　　・　インターネット利用料</t>
    <rPh sb="12" eb="14">
      <t>リヨウ</t>
    </rPh>
    <rPh sb="14" eb="15">
      <t>リョウ</t>
    </rPh>
    <phoneticPr fontId="2"/>
  </si>
  <si>
    <t>　③　リース代</t>
    <rPh sb="6" eb="7">
      <t>ダイ</t>
    </rPh>
    <phoneticPr fontId="2"/>
  </si>
  <si>
    <t>　　　・　PCリース代</t>
    <rPh sb="10" eb="11">
      <t>ダイ</t>
    </rPh>
    <phoneticPr fontId="1"/>
  </si>
  <si>
    <t>　　　・　自動車リース代</t>
    <rPh sb="5" eb="8">
      <t>ジドウシャ</t>
    </rPh>
    <rPh sb="11" eb="12">
      <t>ダイ</t>
    </rPh>
    <phoneticPr fontId="1"/>
  </si>
  <si>
    <t>　　　・　複合機リース代</t>
    <rPh sb="5" eb="8">
      <t>フクゴウキ</t>
    </rPh>
    <rPh sb="11" eb="12">
      <t>ダイ</t>
    </rPh>
    <phoneticPr fontId="1"/>
  </si>
  <si>
    <t>　④　事務所関係</t>
    <rPh sb="3" eb="6">
      <t>ジムショ</t>
    </rPh>
    <rPh sb="6" eb="8">
      <t>カンケイ</t>
    </rPh>
    <phoneticPr fontId="2"/>
  </si>
  <si>
    <t>　　　・　借料</t>
    <rPh sb="5" eb="7">
      <t>シャクリョウ</t>
    </rPh>
    <phoneticPr fontId="2"/>
  </si>
  <si>
    <t>　　　・　光熱水料</t>
    <rPh sb="5" eb="8">
      <t>コウネツスイ</t>
    </rPh>
    <rPh sb="8" eb="9">
      <t>リョウ</t>
    </rPh>
    <phoneticPr fontId="2"/>
  </si>
  <si>
    <t>　⑤　その他</t>
    <rPh sb="5" eb="6">
      <t>タ</t>
    </rPh>
    <phoneticPr fontId="2"/>
  </si>
  <si>
    <t>　　　・　ガソリン代</t>
    <rPh sb="9" eb="10">
      <t>ダイ</t>
    </rPh>
    <phoneticPr fontId="2"/>
  </si>
  <si>
    <t>　　　・　消耗品一式</t>
    <rPh sb="5" eb="8">
      <t>ショウモウヒン</t>
    </rPh>
    <rPh sb="8" eb="10">
      <t>イッシキ</t>
    </rPh>
    <phoneticPr fontId="2"/>
  </si>
  <si>
    <t>３　事業費</t>
    <rPh sb="2" eb="5">
      <t>ジギョウヒ</t>
    </rPh>
    <phoneticPr fontId="1"/>
  </si>
  <si>
    <t>　①　支援員（一日の所定労働時間：7.75時間）</t>
    <rPh sb="3" eb="5">
      <t>シエン</t>
    </rPh>
    <rPh sb="5" eb="6">
      <t>イン</t>
    </rPh>
    <rPh sb="7" eb="9">
      <t>イチニチ</t>
    </rPh>
    <rPh sb="10" eb="12">
      <t>ショテイ</t>
    </rPh>
    <rPh sb="12" eb="14">
      <t>ロウドウ</t>
    </rPh>
    <rPh sb="14" eb="16">
      <t>ジカン</t>
    </rPh>
    <rPh sb="21" eb="23">
      <t>ジカン</t>
    </rPh>
    <phoneticPr fontId="2"/>
  </si>
  <si>
    <t>155,000円　×　2.10月（冬季のみ。直近実績）</t>
    <rPh sb="7" eb="8">
      <t>エン</t>
    </rPh>
    <rPh sb="15" eb="16">
      <t>ゲツ</t>
    </rPh>
    <rPh sb="17" eb="19">
      <t>トウキ</t>
    </rPh>
    <rPh sb="22" eb="24">
      <t>チョッキン</t>
    </rPh>
    <rPh sb="24" eb="26">
      <t>ジッセキ</t>
    </rPh>
    <phoneticPr fontId="2"/>
  </si>
  <si>
    <t>　②　高年齢者及び地域企業へのニーズ・シーズ調査</t>
    <rPh sb="3" eb="7">
      <t>コウネンレイシャ</t>
    </rPh>
    <rPh sb="7" eb="8">
      <t>オヨ</t>
    </rPh>
    <rPh sb="9" eb="11">
      <t>チイキ</t>
    </rPh>
    <rPh sb="11" eb="13">
      <t>キギョウ</t>
    </rPh>
    <rPh sb="22" eb="24">
      <t>チョウサ</t>
    </rPh>
    <phoneticPr fontId="2"/>
  </si>
  <si>
    <t>　　　・　印刷製本費</t>
    <rPh sb="5" eb="7">
      <t>インサツ</t>
    </rPh>
    <rPh sb="7" eb="9">
      <t>セイホン</t>
    </rPh>
    <rPh sb="9" eb="10">
      <t>ヒ</t>
    </rPh>
    <phoneticPr fontId="2"/>
  </si>
  <si>
    <t>81円　×　1200部（企業200部、高年齢者1000部）</t>
    <rPh sb="2" eb="3">
      <t>エン</t>
    </rPh>
    <rPh sb="10" eb="11">
      <t>ブ</t>
    </rPh>
    <rPh sb="12" eb="14">
      <t>キギョウ</t>
    </rPh>
    <rPh sb="17" eb="18">
      <t>ブ</t>
    </rPh>
    <rPh sb="19" eb="23">
      <t>コウネンレイシャ</t>
    </rPh>
    <rPh sb="27" eb="28">
      <t>ブ</t>
    </rPh>
    <phoneticPr fontId="2"/>
  </si>
  <si>
    <t>　　　・　郵送料</t>
    <rPh sb="5" eb="8">
      <t>ユウソウリョウ</t>
    </rPh>
    <phoneticPr fontId="2"/>
  </si>
  <si>
    <t>210円　×　1200部（企業200部、高年齢者1000部）</t>
    <rPh sb="3" eb="4">
      <t>エン</t>
    </rPh>
    <rPh sb="11" eb="12">
      <t>ブ</t>
    </rPh>
    <rPh sb="13" eb="15">
      <t>キギョウ</t>
    </rPh>
    <rPh sb="18" eb="19">
      <t>ブ</t>
    </rPh>
    <rPh sb="20" eb="24">
      <t>コウネンレイシャ</t>
    </rPh>
    <rPh sb="28" eb="29">
      <t>ブ</t>
    </rPh>
    <phoneticPr fontId="2"/>
  </si>
  <si>
    <t>　　　・　返信用封筒</t>
    <rPh sb="5" eb="8">
      <t>ヘンシンヨウ</t>
    </rPh>
    <rPh sb="8" eb="10">
      <t>フウトウ</t>
    </rPh>
    <phoneticPr fontId="2"/>
  </si>
  <si>
    <t>90円　×　1200部（企業200部、高年齢者1000部）</t>
    <rPh sb="2" eb="3">
      <t>エン</t>
    </rPh>
    <rPh sb="10" eb="11">
      <t>ブ</t>
    </rPh>
    <rPh sb="12" eb="14">
      <t>キギョウ</t>
    </rPh>
    <rPh sb="17" eb="18">
      <t>ブ</t>
    </rPh>
    <rPh sb="19" eb="23">
      <t>コウネンレイシャ</t>
    </rPh>
    <rPh sb="27" eb="28">
      <t>ブ</t>
    </rPh>
    <phoneticPr fontId="2"/>
  </si>
  <si>
    <t>　③　大手企業高年齢職員等を中心としたセカンドキャリア支援のためのニーズ調査</t>
    <rPh sb="3" eb="5">
      <t>オオテ</t>
    </rPh>
    <rPh sb="5" eb="7">
      <t>キギョウ</t>
    </rPh>
    <rPh sb="7" eb="10">
      <t>コウネンレイ</t>
    </rPh>
    <rPh sb="10" eb="12">
      <t>ショクイン</t>
    </rPh>
    <rPh sb="12" eb="13">
      <t>トウ</t>
    </rPh>
    <rPh sb="14" eb="16">
      <t>チュウシン</t>
    </rPh>
    <rPh sb="27" eb="29">
      <t>シエン</t>
    </rPh>
    <rPh sb="36" eb="38">
      <t>チョウサ</t>
    </rPh>
    <phoneticPr fontId="2"/>
  </si>
  <si>
    <t>81円　×　200部（大手企業高年齢職員300部）</t>
    <rPh sb="2" eb="3">
      <t>エン</t>
    </rPh>
    <rPh sb="9" eb="10">
      <t>ブ</t>
    </rPh>
    <rPh sb="11" eb="20">
      <t>オオテキギョウコウネンレイショクイン</t>
    </rPh>
    <rPh sb="23" eb="24">
      <t>ブ</t>
    </rPh>
    <phoneticPr fontId="2"/>
  </si>
  <si>
    <t>　④　地域魅力発信事業</t>
    <rPh sb="3" eb="5">
      <t>チイキ</t>
    </rPh>
    <rPh sb="5" eb="7">
      <t>ミリョク</t>
    </rPh>
    <rPh sb="7" eb="9">
      <t>ハッシン</t>
    </rPh>
    <rPh sb="9" eb="11">
      <t>ジギョウ</t>
    </rPh>
    <phoneticPr fontId="2"/>
  </si>
  <si>
    <t>　　　・　レンタルサーバー使用料</t>
    <rPh sb="13" eb="16">
      <t>シヨウリョウ</t>
    </rPh>
    <phoneticPr fontId="2"/>
  </si>
  <si>
    <t>　　　・　広告掲載費</t>
    <rPh sb="5" eb="7">
      <t>コウコク</t>
    </rPh>
    <rPh sb="7" eb="9">
      <t>ケイサイ</t>
    </rPh>
    <rPh sb="9" eb="10">
      <t>ヒ</t>
    </rPh>
    <phoneticPr fontId="2"/>
  </si>
  <si>
    <t>　⑤　企業向け生涯現役支援セミナー</t>
    <rPh sb="3" eb="5">
      <t>キギョウ</t>
    </rPh>
    <rPh sb="5" eb="6">
      <t>ム</t>
    </rPh>
    <rPh sb="7" eb="9">
      <t>ショウガイ</t>
    </rPh>
    <rPh sb="9" eb="11">
      <t>ゲンエキ</t>
    </rPh>
    <rPh sb="11" eb="13">
      <t>シエン</t>
    </rPh>
    <phoneticPr fontId="2"/>
  </si>
  <si>
    <t>　　　・　講師謝金</t>
    <rPh sb="5" eb="7">
      <t>コウシ</t>
    </rPh>
    <rPh sb="7" eb="9">
      <t>シャキン</t>
    </rPh>
    <phoneticPr fontId="1"/>
  </si>
  <si>
    <t>１回7,900円　×　１名　×　２回</t>
    <rPh sb="1" eb="2">
      <t>カイ</t>
    </rPh>
    <rPh sb="7" eb="8">
      <t>エン</t>
    </rPh>
    <rPh sb="12" eb="13">
      <t>メイ</t>
    </rPh>
    <phoneticPr fontId="2"/>
  </si>
  <si>
    <t>　　　・　講師旅費（地域内在住者を想定）</t>
    <rPh sb="5" eb="7">
      <t>コウシ</t>
    </rPh>
    <rPh sb="7" eb="9">
      <t>リョヒ</t>
    </rPh>
    <rPh sb="10" eb="13">
      <t>チイキナイ</t>
    </rPh>
    <rPh sb="13" eb="16">
      <t>ザイジュウシャ</t>
    </rPh>
    <rPh sb="17" eb="19">
      <t>ソウテイ</t>
    </rPh>
    <phoneticPr fontId="1"/>
  </si>
  <si>
    <t>１回1,500円（往復）　×　１名　×　２回</t>
    <rPh sb="1" eb="2">
      <t>カイ</t>
    </rPh>
    <rPh sb="7" eb="8">
      <t>エン</t>
    </rPh>
    <rPh sb="9" eb="11">
      <t>オウフク</t>
    </rPh>
    <rPh sb="16" eb="17">
      <t>メイ</t>
    </rPh>
    <phoneticPr fontId="2"/>
  </si>
  <si>
    <t>　　　・　会場使用料</t>
    <rPh sb="5" eb="7">
      <t>カイジョウ</t>
    </rPh>
    <rPh sb="7" eb="10">
      <t>シヨウリョウ</t>
    </rPh>
    <phoneticPr fontId="1"/>
  </si>
  <si>
    <t>１回6,000円　×　２回</t>
    <rPh sb="1" eb="2">
      <t>カイ</t>
    </rPh>
    <rPh sb="7" eb="8">
      <t>エン</t>
    </rPh>
    <phoneticPr fontId="2"/>
  </si>
  <si>
    <t>　　　・　基本教材等</t>
    <rPh sb="5" eb="7">
      <t>キホン</t>
    </rPh>
    <rPh sb="7" eb="9">
      <t>キョウザイ</t>
    </rPh>
    <rPh sb="9" eb="10">
      <t>トウ</t>
    </rPh>
    <phoneticPr fontId="1"/>
  </si>
  <si>
    <t>１回1,000円　×　　15人　×　２回</t>
    <rPh sb="1" eb="2">
      <t>カイ</t>
    </rPh>
    <rPh sb="7" eb="8">
      <t>エン</t>
    </rPh>
    <rPh sb="14" eb="15">
      <t>ニン</t>
    </rPh>
    <phoneticPr fontId="2"/>
  </si>
  <si>
    <t>　⑥　求職者向け生涯現役支援セミナー</t>
    <rPh sb="3" eb="6">
      <t>キュウショクシャ</t>
    </rPh>
    <rPh sb="6" eb="7">
      <t>ム</t>
    </rPh>
    <rPh sb="8" eb="10">
      <t>ショウガイ</t>
    </rPh>
    <rPh sb="10" eb="12">
      <t>ゲンエキ</t>
    </rPh>
    <rPh sb="12" eb="14">
      <t>シエン</t>
    </rPh>
    <phoneticPr fontId="2"/>
  </si>
  <si>
    <t>　⑦　合同説明会</t>
    <rPh sb="3" eb="5">
      <t>ゴウドウ</t>
    </rPh>
    <rPh sb="5" eb="8">
      <t>セツメイカイ</t>
    </rPh>
    <phoneticPr fontId="2"/>
  </si>
  <si>
    <t>１回40,000円　×　１回</t>
    <rPh sb="1" eb="2">
      <t>カイ</t>
    </rPh>
    <rPh sb="8" eb="9">
      <t>エン</t>
    </rPh>
    <rPh sb="13" eb="14">
      <t>カイ</t>
    </rPh>
    <phoneticPr fontId="2"/>
  </si>
  <si>
    <t>　　　・　会場施設料（マイク・プロジェクター一式・演台）</t>
    <rPh sb="5" eb="7">
      <t>カイジョウ</t>
    </rPh>
    <rPh sb="7" eb="10">
      <t>シセツリョウ</t>
    </rPh>
    <rPh sb="22" eb="24">
      <t>イッシキ</t>
    </rPh>
    <rPh sb="25" eb="27">
      <t>エンダイ</t>
    </rPh>
    <phoneticPr fontId="1"/>
  </si>
  <si>
    <t>１回10,000円　×　１回</t>
    <rPh sb="1" eb="2">
      <t>カイ</t>
    </rPh>
    <rPh sb="8" eb="9">
      <t>エン</t>
    </rPh>
    <rPh sb="13" eb="14">
      <t>カイ</t>
    </rPh>
    <phoneticPr fontId="2"/>
  </si>
  <si>
    <t>　　　・　プログラム資料</t>
    <rPh sb="10" eb="12">
      <t>シリョウ</t>
    </rPh>
    <phoneticPr fontId="1"/>
  </si>
  <si>
    <t>１回（81円　×　200部）　×　１回</t>
    <rPh sb="1" eb="2">
      <t>カイ</t>
    </rPh>
    <rPh sb="5" eb="6">
      <t>エン</t>
    </rPh>
    <rPh sb="12" eb="13">
      <t>ブ</t>
    </rPh>
    <rPh sb="18" eb="19">
      <t>カイ</t>
    </rPh>
    <phoneticPr fontId="2"/>
  </si>
  <si>
    <t>　　　・　広告掲載費</t>
    <rPh sb="5" eb="7">
      <t>コウコク</t>
    </rPh>
    <rPh sb="7" eb="9">
      <t>ケイサイ</t>
    </rPh>
    <rPh sb="9" eb="10">
      <t>ヒ</t>
    </rPh>
    <phoneticPr fontId="1"/>
  </si>
  <si>
    <t>　⑧　職場見学会</t>
    <rPh sb="3" eb="5">
      <t>ショクバ</t>
    </rPh>
    <rPh sb="5" eb="8">
      <t>ケンガクカイ</t>
    </rPh>
    <phoneticPr fontId="2"/>
  </si>
  <si>
    <t>　　　・　協力事業者謝金</t>
    <rPh sb="5" eb="7">
      <t>キョウリョク</t>
    </rPh>
    <rPh sb="7" eb="10">
      <t>ジギョウシャ</t>
    </rPh>
    <rPh sb="10" eb="12">
      <t>シャキン</t>
    </rPh>
    <phoneticPr fontId="1"/>
  </si>
  <si>
    <t>１回7,900円　×　１社　×　２回</t>
    <rPh sb="1" eb="2">
      <t>カイ</t>
    </rPh>
    <rPh sb="7" eb="8">
      <t>エン</t>
    </rPh>
    <rPh sb="12" eb="13">
      <t>シャ</t>
    </rPh>
    <phoneticPr fontId="2"/>
  </si>
  <si>
    <t>　⑨　個別相談</t>
    <rPh sb="3" eb="5">
      <t>コベツ</t>
    </rPh>
    <rPh sb="5" eb="7">
      <t>ソウダン</t>
    </rPh>
    <phoneticPr fontId="2"/>
  </si>
  <si>
    <t>１回7,900円　×　２名　×　６回</t>
    <rPh sb="1" eb="2">
      <t>カイ</t>
    </rPh>
    <rPh sb="7" eb="8">
      <t>エン</t>
    </rPh>
    <rPh sb="12" eb="13">
      <t>メイ</t>
    </rPh>
    <rPh sb="17" eb="18">
      <t>カイ</t>
    </rPh>
    <phoneticPr fontId="2"/>
  </si>
  <si>
    <t>１回1,500円（往復）　×　２名　×　６回</t>
    <rPh sb="1" eb="2">
      <t>カイ</t>
    </rPh>
    <rPh sb="7" eb="8">
      <t>エン</t>
    </rPh>
    <rPh sb="9" eb="11">
      <t>オウフク</t>
    </rPh>
    <rPh sb="16" eb="17">
      <t>メイ</t>
    </rPh>
    <rPh sb="21" eb="22">
      <t>カイ</t>
    </rPh>
    <phoneticPr fontId="2"/>
  </si>
  <si>
    <t>該当</t>
    <rPh sb="0" eb="2">
      <t>ガイトウ</t>
    </rPh>
    <phoneticPr fontId="2"/>
  </si>
  <si>
    <t>市職員主査級（概ね大卒３年目相当）１名　×　12ヶ月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</si>
  <si>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　　　・　賞与（夏季・冬季）</t>
    <rPh sb="5" eb="7">
      <t>ショウヨ</t>
    </rPh>
    <rPh sb="8" eb="10">
      <t>カキ</t>
    </rPh>
    <rPh sb="11" eb="13">
      <t>トウキ</t>
    </rPh>
    <phoneticPr fontId="2"/>
  </si>
  <si>
    <t>200,000円　×　4.20月（直近実績）</t>
    <rPh sb="7" eb="8">
      <t>エン</t>
    </rPh>
    <rPh sb="15" eb="16">
      <t>ゲツ</t>
    </rPh>
    <rPh sb="17" eb="19">
      <t>チョッキン</t>
    </rPh>
    <rPh sb="19" eb="21">
      <t>ジッセキ</t>
    </rPh>
    <phoneticPr fontId="2"/>
  </si>
  <si>
    <t>平日（時間給×1.25倍）　×　月10ｈ　×　12ヶ月</t>
    <rPh sb="0" eb="2">
      <t>ヘイジツ</t>
    </rPh>
    <rPh sb="3" eb="6">
      <t>ジカンキュウ</t>
    </rPh>
    <rPh sb="11" eb="12">
      <t>バイ</t>
    </rPh>
    <rPh sb="16" eb="17">
      <t>ツキ</t>
    </rPh>
    <phoneticPr fontId="1"/>
  </si>
  <si>
    <t>200,000円　×　0.05　　　 ×　12ヶ月</t>
    <rPh sb="7" eb="8">
      <t>エン</t>
    </rPh>
    <phoneticPr fontId="1"/>
  </si>
  <si>
    <t>200,000円　×　0.0036　　×　12ヶ月</t>
  </si>
  <si>
    <t>200,000円　×　0.0915　  ×　12ヶ月</t>
  </si>
  <si>
    <t>　 5,000円                     ×　12ヶ月</t>
    <rPh sb="7" eb="8">
      <t>エン</t>
    </rPh>
    <phoneticPr fontId="1"/>
  </si>
  <si>
    <t>市賃金職員相当１名（時給900円　×　５時間　×　20日）　×　12ヶ月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</si>
  <si>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4.20月（直近実績）</t>
    <rPh sb="6" eb="7">
      <t>エン</t>
    </rPh>
    <rPh sb="14" eb="15">
      <t>ゲツ</t>
    </rPh>
    <rPh sb="16" eb="18">
      <t>チョッキン</t>
    </rPh>
    <rPh sb="18" eb="20">
      <t>ジッセキ</t>
    </rPh>
    <phoneticPr fontId="2"/>
  </si>
  <si>
    <t>90,000円　×　0.05　　　 ×　12ヶ月</t>
    <rPh sb="6" eb="7">
      <t>エン</t>
    </rPh>
    <phoneticPr fontId="1"/>
  </si>
  <si>
    <t>90,000円　×　0.0036　　×　12ヶ月</t>
  </si>
  <si>
    <t>90,000円　×　0.0915　  ×　12ヶ月</t>
  </si>
  <si>
    <t>月額2,500円　×　12ヶ月</t>
    <rPh sb="0" eb="2">
      <t>ゲツガク</t>
    </rPh>
    <rPh sb="7" eb="8">
      <t>エン</t>
    </rPh>
    <phoneticPr fontId="2"/>
  </si>
  <si>
    <t>月額24,000円（１通話160円　×　150通話）　×　12ヶ月</t>
    <rPh sb="0" eb="2">
      <t>ゲツガク</t>
    </rPh>
    <rPh sb="8" eb="9">
      <t>エン</t>
    </rPh>
    <rPh sb="11" eb="13">
      <t>ツウワ</t>
    </rPh>
    <rPh sb="16" eb="17">
      <t>エン</t>
    </rPh>
    <rPh sb="23" eb="25">
      <t>ツウワ</t>
    </rPh>
    <phoneticPr fontId="2"/>
  </si>
  <si>
    <t>月額5,500円　×　12ヶ月</t>
    <rPh sb="0" eb="2">
      <t>ゲツガク</t>
    </rPh>
    <rPh sb="7" eb="8">
      <t>エン</t>
    </rPh>
    <phoneticPr fontId="2"/>
  </si>
  <si>
    <t>月額13,380円　×　３台　×　12ヶ月</t>
    <rPh sb="0" eb="2">
      <t>ゲツガク</t>
    </rPh>
    <rPh sb="8" eb="9">
      <t>エン</t>
    </rPh>
    <rPh sb="13" eb="14">
      <t>ダイ</t>
    </rPh>
    <phoneticPr fontId="2"/>
  </si>
  <si>
    <t>月額20,000円（軽自動車）　×　１台　×　12ヶ月</t>
    <rPh sb="0" eb="2">
      <t>ゲツガク</t>
    </rPh>
    <rPh sb="8" eb="9">
      <t>エン</t>
    </rPh>
    <rPh sb="10" eb="14">
      <t>ケイジドウシャ</t>
    </rPh>
    <rPh sb="19" eb="20">
      <t>ダイ</t>
    </rPh>
    <phoneticPr fontId="2"/>
  </si>
  <si>
    <t>月額10,200円　×　12ヶ月</t>
    <rPh sb="0" eb="2">
      <t>ゲツガク</t>
    </rPh>
    <rPh sb="8" eb="9">
      <t>エン</t>
    </rPh>
    <phoneticPr fontId="2"/>
  </si>
  <si>
    <t>月額70,000円　×　12ヶ月</t>
    <rPh sb="0" eb="2">
      <t>ゲツガク</t>
    </rPh>
    <rPh sb="8" eb="9">
      <t>エン</t>
    </rPh>
    <phoneticPr fontId="2"/>
  </si>
  <si>
    <t>月額30,000円　×　12ヶ月</t>
    <rPh sb="0" eb="2">
      <t>ゲツガク</t>
    </rPh>
    <rPh sb="8" eb="9">
      <t>エン</t>
    </rPh>
    <phoneticPr fontId="2"/>
  </si>
  <si>
    <t>月額10,500円（150円　×　70㍑）　×　12ヶ月</t>
    <rPh sb="0" eb="2">
      <t>ゲツガク</t>
    </rPh>
    <rPh sb="8" eb="9">
      <t>エン</t>
    </rPh>
    <rPh sb="13" eb="14">
      <t>エン</t>
    </rPh>
    <phoneticPr fontId="2"/>
  </si>
  <si>
    <t>月額15,000円　×　12ヶ月</t>
    <rPh sb="0" eb="2">
      <t>ゲツガク</t>
    </rPh>
    <rPh sb="8" eb="9">
      <t>エン</t>
    </rPh>
    <phoneticPr fontId="2"/>
  </si>
  <si>
    <t>市職員主事級（一般職員３年目相当）１名　×　12ヶ月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</si>
  <si>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4.20月（直近実績）</t>
    <rPh sb="7" eb="8">
      <t>エン</t>
    </rPh>
    <rPh sb="15" eb="16">
      <t>ゲツ</t>
    </rPh>
    <rPh sb="17" eb="19">
      <t>チョッキン</t>
    </rPh>
    <rPh sb="19" eb="21">
      <t>ジッセキ</t>
    </rPh>
    <phoneticPr fontId="2"/>
  </si>
  <si>
    <t>平日（時間給×1.25倍）　×　月10 ｈ　×　12ヶ月</t>
    <rPh sb="0" eb="2">
      <t>ヘイジツ</t>
    </rPh>
    <rPh sb="3" eb="6">
      <t>ジカンキュウ</t>
    </rPh>
    <rPh sb="11" eb="12">
      <t>バイ</t>
    </rPh>
    <rPh sb="16" eb="17">
      <t>ツキ</t>
    </rPh>
    <phoneticPr fontId="1"/>
  </si>
  <si>
    <t>155,000円　×　0.05　　　 ×　12ヶ月</t>
    <rPh sb="7" eb="8">
      <t>エン</t>
    </rPh>
    <phoneticPr fontId="1"/>
  </si>
  <si>
    <t>155,000円　×　0.0036　　×　12ヶ月</t>
  </si>
  <si>
    <t>155,000円　×　0.0915　  ×　12ヶ月</t>
  </si>
  <si>
    <t>　②　地域魅力発信事業</t>
    <rPh sb="3" eb="5">
      <t>チイキ</t>
    </rPh>
    <rPh sb="5" eb="7">
      <t>ミリョク</t>
    </rPh>
    <rPh sb="7" eb="9">
      <t>ハッシン</t>
    </rPh>
    <rPh sb="9" eb="11">
      <t>ジギョウ</t>
    </rPh>
    <phoneticPr fontId="2"/>
  </si>
  <si>
    <t>月額5,000円　×　12ヶ月</t>
    <rPh sb="0" eb="2">
      <t>ゲツガク</t>
    </rPh>
    <rPh sb="7" eb="8">
      <t>エン</t>
    </rPh>
    <rPh sb="14" eb="15">
      <t>ゲツ</t>
    </rPh>
    <phoneticPr fontId="2"/>
  </si>
  <si>
    <t>月額10,000円　×　12ヶ月</t>
    <rPh sb="0" eb="2">
      <t>ゲツガク</t>
    </rPh>
    <rPh sb="8" eb="9">
      <t>エン</t>
    </rPh>
    <rPh sb="15" eb="16">
      <t>ゲツ</t>
    </rPh>
    <phoneticPr fontId="2"/>
  </si>
  <si>
    <t>　③　企業向け生涯現役支援セミナー</t>
    <rPh sb="3" eb="5">
      <t>キギョウ</t>
    </rPh>
    <rPh sb="5" eb="6">
      <t>ム</t>
    </rPh>
    <rPh sb="7" eb="9">
      <t>ショウガイ</t>
    </rPh>
    <rPh sb="9" eb="11">
      <t>ゲンエキ</t>
    </rPh>
    <rPh sb="11" eb="13">
      <t>シエン</t>
    </rPh>
    <phoneticPr fontId="2"/>
  </si>
  <si>
    <t>１回7,900円　×　１名　×　４回</t>
    <rPh sb="1" eb="2">
      <t>カイ</t>
    </rPh>
    <rPh sb="7" eb="8">
      <t>エン</t>
    </rPh>
    <rPh sb="12" eb="13">
      <t>メイ</t>
    </rPh>
    <phoneticPr fontId="2"/>
  </si>
  <si>
    <t>１回1,500円（往復）　×　１名　×　４回</t>
    <rPh sb="1" eb="2">
      <t>カイ</t>
    </rPh>
    <rPh sb="7" eb="8">
      <t>エン</t>
    </rPh>
    <rPh sb="9" eb="11">
      <t>オウフク</t>
    </rPh>
    <rPh sb="16" eb="17">
      <t>メイ</t>
    </rPh>
    <phoneticPr fontId="2"/>
  </si>
  <si>
    <t>１回6,000円　×　４回</t>
    <rPh sb="1" eb="2">
      <t>カイ</t>
    </rPh>
    <rPh sb="7" eb="8">
      <t>エン</t>
    </rPh>
    <phoneticPr fontId="2"/>
  </si>
  <si>
    <t>１回1,000円　×　　15人　×　４回</t>
    <rPh sb="1" eb="2">
      <t>カイ</t>
    </rPh>
    <rPh sb="7" eb="8">
      <t>エン</t>
    </rPh>
    <rPh sb="14" eb="15">
      <t>ニン</t>
    </rPh>
    <phoneticPr fontId="2"/>
  </si>
  <si>
    <t>　④　求職者向け生涯現役支援セミナー</t>
    <rPh sb="3" eb="6">
      <t>キュウショクシャ</t>
    </rPh>
    <rPh sb="6" eb="7">
      <t>ム</t>
    </rPh>
    <rPh sb="8" eb="10">
      <t>ショウガイ</t>
    </rPh>
    <rPh sb="10" eb="12">
      <t>ゲンエキ</t>
    </rPh>
    <rPh sb="12" eb="14">
      <t>シエン</t>
    </rPh>
    <phoneticPr fontId="2"/>
  </si>
  <si>
    <t>　⑤　合同説明会</t>
    <rPh sb="3" eb="5">
      <t>ゴウドウ</t>
    </rPh>
    <rPh sb="5" eb="8">
      <t>セツメイカイ</t>
    </rPh>
    <phoneticPr fontId="2"/>
  </si>
  <si>
    <t>１回40,000円　×　２回</t>
    <rPh sb="1" eb="2">
      <t>カイ</t>
    </rPh>
    <rPh sb="8" eb="9">
      <t>エン</t>
    </rPh>
    <rPh sb="13" eb="14">
      <t>カイ</t>
    </rPh>
    <phoneticPr fontId="2"/>
  </si>
  <si>
    <t>１回10,000円　×　２回</t>
    <rPh sb="1" eb="2">
      <t>カイ</t>
    </rPh>
    <rPh sb="8" eb="9">
      <t>エン</t>
    </rPh>
    <rPh sb="13" eb="14">
      <t>カイ</t>
    </rPh>
    <phoneticPr fontId="2"/>
  </si>
  <si>
    <t>１回（81円　×　200部）　×　２回</t>
    <rPh sb="1" eb="2">
      <t>カイ</t>
    </rPh>
    <rPh sb="5" eb="6">
      <t>エン</t>
    </rPh>
    <rPh sb="12" eb="13">
      <t>ブ</t>
    </rPh>
    <rPh sb="18" eb="19">
      <t>カイ</t>
    </rPh>
    <phoneticPr fontId="2"/>
  </si>
  <si>
    <t>　⑥　職場見学会</t>
    <rPh sb="3" eb="5">
      <t>ショクバ</t>
    </rPh>
    <rPh sb="5" eb="8">
      <t>ケンガクカイ</t>
    </rPh>
    <phoneticPr fontId="2"/>
  </si>
  <si>
    <t>　⑦　個別相談</t>
    <rPh sb="3" eb="5">
      <t>コベツ</t>
    </rPh>
    <rPh sb="5" eb="7">
      <t>ソウダン</t>
    </rPh>
    <phoneticPr fontId="2"/>
  </si>
  <si>
    <t>１回7,900円　×　２名　×　12回</t>
    <rPh sb="1" eb="2">
      <t>カイ</t>
    </rPh>
    <rPh sb="7" eb="8">
      <t>エン</t>
    </rPh>
    <rPh sb="12" eb="13">
      <t>メイ</t>
    </rPh>
    <rPh sb="18" eb="19">
      <t>カイ</t>
    </rPh>
    <phoneticPr fontId="2"/>
  </si>
  <si>
    <t>１回1,500円（往復）　×　２名　×　12回</t>
    <rPh sb="1" eb="2">
      <t>カイ</t>
    </rPh>
    <rPh sb="7" eb="8">
      <t>エン</t>
    </rPh>
    <rPh sb="9" eb="11">
      <t>オウフク</t>
    </rPh>
    <rPh sb="16" eb="17">
      <t>メイ</t>
    </rPh>
    <rPh sb="22" eb="23">
      <t>カイ</t>
    </rPh>
    <phoneticPr fontId="2"/>
  </si>
  <si>
    <t>200,000円　×　0.0091　  ×　12ヶ月</t>
    <rPh sb="7" eb="8">
      <t>エン</t>
    </rPh>
    <phoneticPr fontId="1"/>
  </si>
  <si>
    <t>200,000円　×　0.0095 　 ×　12ヶ月</t>
  </si>
  <si>
    <t>200,000円　×　0.0025 　 ×　12ヶ月</t>
  </si>
  <si>
    <t>200,000円　×　0.00002   ×　12ヶ月</t>
  </si>
  <si>
    <t>90,000円　×　0.0091　  ×　12ヶ月</t>
    <rPh sb="6" eb="7">
      <t>エン</t>
    </rPh>
    <phoneticPr fontId="1"/>
  </si>
  <si>
    <t>90,000円　×　0.0095 　 ×　12ヶ月</t>
  </si>
  <si>
    <t>90,000円　×　0.0025 　 ×　12ヶ月</t>
  </si>
  <si>
    <t>90,000円　×　0.00002   ×　12ヶ月</t>
  </si>
  <si>
    <t>155,000円　×　0.0091　  ×　12ヶ月</t>
    <rPh sb="7" eb="8">
      <t>エン</t>
    </rPh>
    <phoneticPr fontId="1"/>
  </si>
  <si>
    <t>155,000円　×　0.0095 　 ×　12ヶ月</t>
  </si>
  <si>
    <t>155,000円　×　0.0025 　 ×　12ヶ月</t>
  </si>
  <si>
    <t>155,000円　×　0.00002   ×　12ヶ月</t>
  </si>
  <si>
    <t>　 5,000円                      ×　12ヶ月</t>
    <rPh sb="7" eb="8">
      <t>エン</t>
    </rPh>
    <phoneticPr fontId="1"/>
  </si>
  <si>
    <t>市職員主査級（概ね大卒３年目相当）１名　×　３ヶ月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</si>
  <si>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平日（時間給×1.25倍）　×　月10ｈ　×　３ヶ月</t>
    <rPh sb="0" eb="2">
      <t>ヘイジツ</t>
    </rPh>
    <rPh sb="3" eb="6">
      <t>ジカンキュウ</t>
    </rPh>
    <rPh sb="11" eb="12">
      <t>バイ</t>
    </rPh>
    <rPh sb="16" eb="17">
      <t>ツキ</t>
    </rPh>
    <phoneticPr fontId="1"/>
  </si>
  <si>
    <t>200,000円　×　0.05　　　 ×　３ヶ月</t>
    <rPh sb="7" eb="8">
      <t>エン</t>
    </rPh>
    <phoneticPr fontId="1"/>
  </si>
  <si>
    <t>200,000円　×　0.0091　  ×　３ヶ月</t>
    <rPh sb="7" eb="8">
      <t>エン</t>
    </rPh>
    <phoneticPr fontId="1"/>
  </si>
  <si>
    <t>200,000円　×　0.0036　　×　３ヶ月</t>
  </si>
  <si>
    <t>200,000円　×　0.0915　  ×　３ヶ月</t>
  </si>
  <si>
    <t>200,000円　×　0.0095 　 ×　３ヶ月</t>
  </si>
  <si>
    <t>200,000円　×　0.0025 　 ×　３ヶ月</t>
  </si>
  <si>
    <t>200,000円　×　0.00002   ×　３ヶ月</t>
  </si>
  <si>
    <t>　 5,000円                   ×　３ヶ月</t>
    <rPh sb="7" eb="8">
      <t>エン</t>
    </rPh>
    <phoneticPr fontId="1"/>
  </si>
  <si>
    <t>市賃金職員相当１名（時給900円　×　５時間　×　20日）　×　３ヶ月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</si>
  <si>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0.05　　　 ×　３ヶ月</t>
    <rPh sb="6" eb="7">
      <t>エン</t>
    </rPh>
    <phoneticPr fontId="1"/>
  </si>
  <si>
    <t>90,000円　×　0.0091　  ×　３ヶ月</t>
    <rPh sb="6" eb="7">
      <t>エン</t>
    </rPh>
    <phoneticPr fontId="1"/>
  </si>
  <si>
    <t>90,000円　×　0.0036　　×　３ヶ月</t>
  </si>
  <si>
    <t>90,000円　×　0.0915　  ×　３ヶ月</t>
  </si>
  <si>
    <t>90,000円　×　0.0095 　 ×　３ヶ月</t>
  </si>
  <si>
    <t>90,000円　×　0.0025 　 ×　３ヶ月</t>
  </si>
  <si>
    <t>90,000円　×　0.00002   ×　３ヶ月</t>
  </si>
  <si>
    <t xml:space="preserve">  5,000円                   ×　３ヶ月</t>
    <rPh sb="7" eb="8">
      <t>エン</t>
    </rPh>
    <phoneticPr fontId="1"/>
  </si>
  <si>
    <t>　5,000円                   ×　３ヶ月</t>
    <rPh sb="6" eb="7">
      <t>エン</t>
    </rPh>
    <phoneticPr fontId="1"/>
  </si>
  <si>
    <t>月額2,500円　×　３ヶ月</t>
    <rPh sb="0" eb="2">
      <t>ゲツガク</t>
    </rPh>
    <rPh sb="7" eb="8">
      <t>エン</t>
    </rPh>
    <phoneticPr fontId="2"/>
  </si>
  <si>
    <t>月額24,000円（１通話160円　×　150通話）　×　３ヶ月</t>
    <rPh sb="0" eb="2">
      <t>ゲツガク</t>
    </rPh>
    <rPh sb="8" eb="9">
      <t>エン</t>
    </rPh>
    <rPh sb="11" eb="13">
      <t>ツウワ</t>
    </rPh>
    <rPh sb="16" eb="17">
      <t>エン</t>
    </rPh>
    <rPh sb="23" eb="25">
      <t>ツウワ</t>
    </rPh>
    <phoneticPr fontId="2"/>
  </si>
  <si>
    <t>月額5,500円　×　３ヶ月</t>
    <rPh sb="0" eb="2">
      <t>ゲツガク</t>
    </rPh>
    <rPh sb="7" eb="8">
      <t>エン</t>
    </rPh>
    <phoneticPr fontId="2"/>
  </si>
  <si>
    <t>月額13,380円　×　４台　×　３ヶ月</t>
    <rPh sb="0" eb="2">
      <t>ゲツガク</t>
    </rPh>
    <rPh sb="8" eb="9">
      <t>エン</t>
    </rPh>
    <rPh sb="13" eb="14">
      <t>ダイ</t>
    </rPh>
    <phoneticPr fontId="2"/>
  </si>
  <si>
    <t>月額29,000円（軽自動車）　×　１台　×　３ヶ月</t>
    <rPh sb="0" eb="2">
      <t>ゲツガク</t>
    </rPh>
    <rPh sb="8" eb="9">
      <t>エン</t>
    </rPh>
    <rPh sb="10" eb="14">
      <t>ケイジドウシャ</t>
    </rPh>
    <rPh sb="19" eb="20">
      <t>ダイ</t>
    </rPh>
    <phoneticPr fontId="2"/>
  </si>
  <si>
    <t>月額10,200円　×　３ヶ月</t>
    <rPh sb="0" eb="2">
      <t>ゲツガク</t>
    </rPh>
    <rPh sb="8" eb="9">
      <t>エン</t>
    </rPh>
    <phoneticPr fontId="2"/>
  </si>
  <si>
    <t>月額70,000円　×　３ヶ月</t>
    <rPh sb="0" eb="2">
      <t>ゲツガク</t>
    </rPh>
    <rPh sb="8" eb="9">
      <t>エン</t>
    </rPh>
    <phoneticPr fontId="2"/>
  </si>
  <si>
    <t>月額30,000円　×　３ヶ月</t>
    <rPh sb="0" eb="2">
      <t>ゲツガク</t>
    </rPh>
    <rPh sb="8" eb="9">
      <t>エン</t>
    </rPh>
    <phoneticPr fontId="2"/>
  </si>
  <si>
    <t>月額10,500円（150円　×　70㍑）　×　３ヶ月</t>
    <rPh sb="0" eb="2">
      <t>ゲツガク</t>
    </rPh>
    <rPh sb="8" eb="9">
      <t>エン</t>
    </rPh>
    <rPh sb="13" eb="14">
      <t>エン</t>
    </rPh>
    <phoneticPr fontId="2"/>
  </si>
  <si>
    <t>月額15,000円　×　３ヶ月</t>
    <rPh sb="0" eb="2">
      <t>ゲツガク</t>
    </rPh>
    <rPh sb="8" eb="9">
      <t>エン</t>
    </rPh>
    <phoneticPr fontId="2"/>
  </si>
  <si>
    <t>市職員主事級（一般職員３年目相当）１名　×　３ヶ月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</si>
  <si>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0.05　　　 ×　３ヶ月</t>
    <rPh sb="7" eb="8">
      <t>エン</t>
    </rPh>
    <phoneticPr fontId="1"/>
  </si>
  <si>
    <t>155,000円　×　0.00895　×　３ヶ月</t>
    <rPh sb="7" eb="8">
      <t>エン</t>
    </rPh>
    <phoneticPr fontId="1"/>
  </si>
  <si>
    <t>155,000円　×　0.0036　　×　３ヶ月</t>
  </si>
  <si>
    <t>155,000円　×　0.0915　  ×　３ヶ月</t>
  </si>
  <si>
    <t>155,000円　×　0.006　　 ×　３ヶ月</t>
  </si>
  <si>
    <t>155,000円　×　0.003　　 ×　３ヶ月</t>
  </si>
  <si>
    <t>155,000円　×　0.00002　×　３ヶ月</t>
  </si>
  <si>
    <t>　 5,000円                     ×　３ヶ月</t>
    <rPh sb="7" eb="8">
      <t>エン</t>
    </rPh>
    <phoneticPr fontId="1"/>
  </si>
  <si>
    <t>月額5,000円　×　３ヶ月</t>
    <rPh sb="0" eb="2">
      <t>ゲツガク</t>
    </rPh>
    <rPh sb="7" eb="8">
      <t>エン</t>
    </rPh>
    <phoneticPr fontId="2"/>
  </si>
  <si>
    <t>月額10,000円　×　３ヶ月</t>
    <rPh sb="0" eb="2">
      <t>ゲツガク</t>
    </rPh>
    <rPh sb="8" eb="9">
      <t>エン</t>
    </rPh>
    <phoneticPr fontId="2"/>
  </si>
  <si>
    <t>４　人件費＋管理費＋事業費</t>
    <rPh sb="2" eb="5">
      <t>ジンケンヒ</t>
    </rPh>
    <rPh sb="6" eb="9">
      <t>カンリヒ</t>
    </rPh>
    <rPh sb="10" eb="13">
      <t>ジギョウヒ</t>
    </rPh>
    <phoneticPr fontId="1"/>
  </si>
  <si>
    <t>５　消費税</t>
    <rPh sb="2" eb="5">
      <t>ショウヒゼイ</t>
    </rPh>
    <phoneticPr fontId="1"/>
  </si>
  <si>
    <t>合計額（「４」＋「５」）</t>
    <rPh sb="0" eb="2">
      <t>ゴウケイ</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</si>
</sst>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b/>
      <sz val="11"/>
      <color rgb="FFFF0000"/>
      <name val="ＭＳ Ｐゴシック"/>
      <family val="3"/>
      <charset val="128"/>
    </font>
    <font>
      <b/>
      <sz val="11"/>
      <color theme="1"/>
      <name val="ＭＳ Ｐゴシック"/>
      <family val="3"/>
      <charset val="128"/>
    </font>
    <font>
      <sz val="10"/>
      <color theme="1"/>
      <name val="ＭＳ Ｐゴシック"/>
      <family val="3"/>
      <charset val="128"/>
    </font>
    <font>
      <sz val="11"/>
      <color theme="4"/>
      <name val="ＭＳ Ｐゴシック"/>
      <family val="3"/>
      <charset val="128"/>
    </font>
    <font>
      <sz val="9"/>
      <color theme="4"/>
      <name val="ＭＳ Ｐゴシック"/>
      <family val="3"/>
      <charset val="128"/>
    </font>
    <font>
      <b/>
      <sz val="1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CFF"/>
        <bgColor indexed="64"/>
      </patternFill>
    </fill>
  </fills>
  <borders count="64">
    <border>
      <left/>
      <right/>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thin">
        <color indexed="64"/>
      </bottom>
      <diagonal/>
    </border>
    <border>
      <left/>
      <right/>
      <top style="hair">
        <color indexed="64"/>
      </top>
      <bottom/>
      <diagonal/>
    </border>
    <border>
      <left style="medium">
        <color indexed="64"/>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diagonal/>
    </border>
    <border>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64">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5" fillId="0" borderId="10" xfId="0" applyFont="1" applyBorder="1">
      <alignment vertical="center"/>
    </xf>
    <xf numFmtId="0" fontId="5" fillId="0" borderId="2" xfId="0" applyFont="1" applyBorder="1">
      <alignment vertical="center"/>
    </xf>
    <xf numFmtId="0" fontId="5" fillId="2" borderId="4" xfId="0" applyFont="1" applyFill="1" applyBorder="1">
      <alignment vertical="center"/>
    </xf>
    <xf numFmtId="177" fontId="4" fillId="0" borderId="0" xfId="0" applyNumberFormat="1" applyFont="1" applyAlignment="1">
      <alignment horizontal="center" vertical="center"/>
    </xf>
    <xf numFmtId="177" fontId="5" fillId="0" borderId="0" xfId="0" applyNumberFormat="1" applyFont="1">
      <alignment vertical="center"/>
    </xf>
    <xf numFmtId="0" fontId="8" fillId="0" borderId="0" xfId="0" applyFont="1">
      <alignment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9" fillId="0" borderId="0" xfId="0" applyFont="1" applyAlignment="1">
      <alignment horizontal="left" vertical="center"/>
    </xf>
    <xf numFmtId="38" fontId="4" fillId="0" borderId="0" xfId="1" applyFont="1" applyAlignment="1">
      <alignment horizontal="center" vertical="center"/>
    </xf>
    <xf numFmtId="38" fontId="5" fillId="0" borderId="0" xfId="1" applyFont="1">
      <alignment vertical="center"/>
    </xf>
    <xf numFmtId="0" fontId="9" fillId="3" borderId="4" xfId="0" applyFont="1" applyFill="1" applyBorder="1">
      <alignment vertical="center"/>
    </xf>
    <xf numFmtId="177" fontId="9" fillId="3" borderId="3" xfId="0" applyNumberFormat="1" applyFont="1" applyFill="1" applyBorder="1">
      <alignment vertical="center"/>
    </xf>
    <xf numFmtId="0" fontId="9" fillId="3" borderId="4" xfId="0" applyFont="1" applyFill="1" applyBorder="1" applyAlignment="1">
      <alignment vertical="center" shrinkToFit="1"/>
    </xf>
    <xf numFmtId="177" fontId="9" fillId="3" borderId="3" xfId="1" applyNumberFormat="1" applyFont="1" applyFill="1" applyBorder="1">
      <alignment vertical="center"/>
    </xf>
    <xf numFmtId="177" fontId="9" fillId="2" borderId="3" xfId="0" applyNumberFormat="1" applyFont="1" applyFill="1" applyBorder="1">
      <alignment vertical="center"/>
    </xf>
    <xf numFmtId="0" fontId="5" fillId="0" borderId="0" xfId="0" applyFont="1" applyAlignment="1">
      <alignment horizontal="center" vertical="center"/>
    </xf>
    <xf numFmtId="0" fontId="5" fillId="3" borderId="4" xfId="0" applyFont="1" applyFill="1" applyBorder="1">
      <alignment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6" fillId="3" borderId="37" xfId="0" applyFont="1" applyFill="1" applyBorder="1" applyAlignment="1">
      <alignment vertical="center" shrinkToFit="1"/>
    </xf>
    <xf numFmtId="38" fontId="10" fillId="0" borderId="63" xfId="1" applyFont="1" applyBorder="1" applyAlignment="1">
      <alignment horizontal="center" vertical="center" wrapText="1"/>
    </xf>
    <xf numFmtId="38" fontId="10" fillId="0" borderId="11" xfId="1" applyFont="1" applyBorder="1" applyAlignment="1">
      <alignment horizontal="center" vertical="center"/>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177" fontId="9" fillId="5" borderId="20" xfId="0" applyNumberFormat="1" applyFont="1" applyFill="1" applyBorder="1">
      <alignment vertical="center"/>
    </xf>
    <xf numFmtId="38" fontId="5" fillId="5" borderId="18" xfId="1" applyFont="1" applyFill="1" applyBorder="1">
      <alignment vertical="center"/>
    </xf>
    <xf numFmtId="0" fontId="5" fillId="5" borderId="17" xfId="0" applyFont="1" applyFill="1" applyBorder="1">
      <alignment vertical="center"/>
    </xf>
    <xf numFmtId="0" fontId="5" fillId="5" borderId="16"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11" fillId="4" borderId="24" xfId="0" applyFont="1" applyFill="1" applyBorder="1" applyAlignment="1">
      <alignment vertical="center" shrinkToFit="1"/>
    </xf>
    <xf numFmtId="177" fontId="11" fillId="4" borderId="44" xfId="1" applyNumberFormat="1" applyFont="1" applyFill="1" applyBorder="1">
      <alignment vertical="center"/>
    </xf>
    <xf numFmtId="176" fontId="11" fillId="4" borderId="45" xfId="2" applyNumberFormat="1" applyFont="1" applyFill="1" applyBorder="1" applyAlignment="1">
      <alignment horizontal="center" vertical="center"/>
    </xf>
    <xf numFmtId="0" fontId="12" fillId="4" borderId="46" xfId="0" applyFont="1" applyFill="1" applyBorder="1" applyAlignment="1">
      <alignment vertical="center" shrinkToFit="1"/>
    </xf>
    <xf numFmtId="0" fontId="11" fillId="4" borderId="7"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29" xfId="0" applyFont="1" applyBorder="1" applyAlignment="1">
      <alignment vertical="center" shrinkToFit="1"/>
    </xf>
    <xf numFmtId="177" fontId="11" fillId="0" borderId="30" xfId="1" applyNumberFormat="1" applyFont="1" applyFill="1" applyBorder="1">
      <alignment vertical="center"/>
    </xf>
    <xf numFmtId="38" fontId="11" fillId="0" borderId="31" xfId="1" applyFont="1" applyFill="1" applyBorder="1" applyAlignment="1">
      <alignment vertical="center"/>
    </xf>
    <xf numFmtId="0" fontId="11" fillId="0" borderId="32" xfId="2" applyNumberFormat="1" applyFont="1" applyFill="1" applyBorder="1" applyAlignment="1">
      <alignment vertical="center"/>
    </xf>
    <xf numFmtId="0" fontId="12" fillId="0" borderId="29" xfId="0" applyFont="1" applyBorder="1" applyAlignment="1">
      <alignment vertical="center" shrinkToFit="1"/>
    </xf>
    <xf numFmtId="0" fontId="11" fillId="0" borderId="9" xfId="0" applyFont="1" applyBorder="1" applyAlignment="1">
      <alignment horizontal="center" vertical="center"/>
    </xf>
    <xf numFmtId="0" fontId="11" fillId="0" borderId="33" xfId="0" applyFont="1" applyBorder="1" applyAlignment="1">
      <alignment horizontal="center" vertical="center"/>
    </xf>
    <xf numFmtId="0" fontId="11" fillId="0" borderId="29" xfId="0" applyFont="1" applyBorder="1">
      <alignment vertical="center"/>
    </xf>
    <xf numFmtId="0" fontId="11" fillId="0" borderId="23" xfId="0" applyFont="1" applyBorder="1" applyAlignment="1">
      <alignment vertical="center" shrinkToFit="1"/>
    </xf>
    <xf numFmtId="177" fontId="11" fillId="0" borderId="21" xfId="1" applyNumberFormat="1" applyFont="1" applyFill="1" applyBorder="1">
      <alignment vertical="center"/>
    </xf>
    <xf numFmtId="38" fontId="11" fillId="0" borderId="34" xfId="1" applyFont="1" applyFill="1" applyBorder="1" applyAlignment="1">
      <alignment vertical="center"/>
    </xf>
    <xf numFmtId="0" fontId="11" fillId="0" borderId="35" xfId="2" applyNumberFormat="1" applyFont="1" applyFill="1" applyBorder="1" applyAlignment="1">
      <alignment vertical="center"/>
    </xf>
    <xf numFmtId="0" fontId="12" fillId="0" borderId="23" xfId="0" applyFont="1" applyBorder="1" applyAlignment="1">
      <alignment vertical="center" shrinkToFit="1"/>
    </xf>
    <xf numFmtId="0" fontId="11" fillId="0" borderId="8" xfId="0" applyFont="1" applyBorder="1" applyAlignment="1">
      <alignment horizontal="center" vertical="center"/>
    </xf>
    <xf numFmtId="0" fontId="11" fillId="0" borderId="36" xfId="0" applyFont="1" applyBorder="1" applyAlignment="1">
      <alignment horizontal="center" vertical="center"/>
    </xf>
    <xf numFmtId="177" fontId="11" fillId="0" borderId="49" xfId="1" applyNumberFormat="1" applyFont="1" applyFill="1" applyBorder="1">
      <alignment vertical="center"/>
    </xf>
    <xf numFmtId="38" fontId="11" fillId="0" borderId="50" xfId="1" applyFont="1" applyFill="1" applyBorder="1" applyAlignment="1">
      <alignment vertical="center"/>
    </xf>
    <xf numFmtId="0" fontId="11" fillId="0" borderId="51" xfId="2" applyNumberFormat="1" applyFont="1" applyFill="1" applyBorder="1" applyAlignment="1">
      <alignment vertical="center"/>
    </xf>
    <xf numFmtId="0" fontId="12" fillId="0" borderId="48" xfId="0" applyFont="1" applyBorder="1" applyAlignment="1">
      <alignment vertical="center" shrinkToFi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4" borderId="24" xfId="0" applyFont="1" applyFill="1" applyBorder="1">
      <alignment vertical="center"/>
    </xf>
    <xf numFmtId="177" fontId="11" fillId="4" borderId="25" xfId="0" applyNumberFormat="1" applyFont="1" applyFill="1" applyBorder="1">
      <alignment vertical="center"/>
    </xf>
    <xf numFmtId="38" fontId="11" fillId="4" borderId="26" xfId="1" applyFont="1" applyFill="1" applyBorder="1">
      <alignment vertical="center"/>
    </xf>
    <xf numFmtId="0" fontId="11" fillId="4" borderId="27" xfId="0" applyFont="1" applyFill="1" applyBorder="1">
      <alignment vertical="center"/>
    </xf>
    <xf numFmtId="0" fontId="11" fillId="4" borderId="28" xfId="0" applyFont="1" applyFill="1" applyBorder="1" applyAlignment="1">
      <alignment horizontal="center" vertical="center"/>
    </xf>
    <xf numFmtId="0" fontId="11" fillId="4" borderId="29" xfId="0" applyFont="1" applyFill="1" applyBorder="1" applyAlignment="1">
      <alignment vertical="center" shrinkToFit="1"/>
    </xf>
    <xf numFmtId="177" fontId="11" fillId="4" borderId="30" xfId="1" applyNumberFormat="1" applyFont="1" applyFill="1" applyBorder="1">
      <alignment vertical="center"/>
    </xf>
    <xf numFmtId="38" fontId="11" fillId="4" borderId="31" xfId="1" applyFont="1" applyFill="1" applyBorder="1" applyAlignment="1">
      <alignment vertical="center"/>
    </xf>
    <xf numFmtId="0" fontId="11" fillId="4" borderId="32" xfId="2" applyNumberFormat="1" applyFont="1" applyFill="1" applyBorder="1" applyAlignment="1">
      <alignment vertical="center"/>
    </xf>
    <xf numFmtId="0" fontId="12" fillId="4" borderId="29" xfId="0" applyFont="1" applyFill="1" applyBorder="1" applyAlignment="1">
      <alignment vertical="center" shrinkToFit="1"/>
    </xf>
    <xf numFmtId="0" fontId="11" fillId="4" borderId="9" xfId="0" applyFont="1" applyFill="1" applyBorder="1" applyAlignment="1">
      <alignment horizontal="center" vertical="center"/>
    </xf>
    <xf numFmtId="0" fontId="11" fillId="4" borderId="33" xfId="0" applyFont="1" applyFill="1" applyBorder="1" applyAlignment="1">
      <alignment horizontal="center" vertical="center"/>
    </xf>
    <xf numFmtId="177" fontId="11" fillId="0" borderId="30" xfId="0" applyNumberFormat="1" applyFont="1" applyBorder="1">
      <alignment vertical="center"/>
    </xf>
    <xf numFmtId="38" fontId="11" fillId="0" borderId="31" xfId="1" applyFont="1" applyFill="1" applyBorder="1">
      <alignment vertical="center"/>
    </xf>
    <xf numFmtId="0" fontId="11" fillId="0" borderId="32" xfId="0" applyFont="1" applyBorder="1">
      <alignment vertical="center"/>
    </xf>
    <xf numFmtId="0" fontId="12" fillId="0" borderId="29" xfId="0" applyFont="1" applyBorder="1">
      <alignment vertical="center"/>
    </xf>
    <xf numFmtId="0" fontId="11" fillId="4" borderId="29" xfId="0" applyFont="1" applyFill="1" applyBorder="1">
      <alignment vertical="center"/>
    </xf>
    <xf numFmtId="177" fontId="11" fillId="4" borderId="30" xfId="0" applyNumberFormat="1" applyFont="1" applyFill="1" applyBorder="1">
      <alignment vertical="center"/>
    </xf>
    <xf numFmtId="38" fontId="11" fillId="4" borderId="31" xfId="1" applyFont="1" applyFill="1" applyBorder="1">
      <alignment vertical="center"/>
    </xf>
    <xf numFmtId="0" fontId="11" fillId="4" borderId="32" xfId="0" applyFont="1" applyFill="1" applyBorder="1">
      <alignment vertical="center"/>
    </xf>
    <xf numFmtId="0" fontId="12" fillId="4" borderId="29" xfId="0" applyFont="1" applyFill="1" applyBorder="1">
      <alignment vertical="center"/>
    </xf>
    <xf numFmtId="0" fontId="11" fillId="0" borderId="48" xfId="0" applyFont="1" applyBorder="1">
      <alignment vertical="center"/>
    </xf>
    <xf numFmtId="177" fontId="11" fillId="0" borderId="49" xfId="0" applyNumberFormat="1" applyFont="1" applyBorder="1">
      <alignment vertical="center"/>
    </xf>
    <xf numFmtId="38" fontId="11" fillId="0" borderId="50" xfId="1" applyFont="1" applyFill="1" applyBorder="1">
      <alignment vertical="center"/>
    </xf>
    <xf numFmtId="0" fontId="11" fillId="0" borderId="51" xfId="0" applyFont="1" applyBorder="1">
      <alignment vertical="center"/>
    </xf>
    <xf numFmtId="0" fontId="12" fillId="0" borderId="48" xfId="0" applyFont="1" applyBorder="1">
      <alignment vertical="center"/>
    </xf>
    <xf numFmtId="0" fontId="11" fillId="4" borderId="48" xfId="0" applyFont="1" applyFill="1" applyBorder="1">
      <alignment vertical="center"/>
    </xf>
    <xf numFmtId="177" fontId="11" fillId="4" borderId="49" xfId="0" applyNumberFormat="1" applyFont="1" applyFill="1" applyBorder="1">
      <alignment vertical="center"/>
    </xf>
    <xf numFmtId="38" fontId="11" fillId="4" borderId="55" xfId="1" applyFont="1" applyFill="1" applyBorder="1">
      <alignment vertical="center"/>
    </xf>
    <xf numFmtId="0" fontId="11" fillId="4" borderId="55" xfId="0" applyFont="1" applyFill="1" applyBorder="1">
      <alignment vertical="center"/>
    </xf>
    <xf numFmtId="0" fontId="12" fillId="4" borderId="48" xfId="0" applyFont="1" applyFill="1" applyBorder="1">
      <alignment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38" fontId="11" fillId="0" borderId="55" xfId="1" applyFont="1" applyFill="1" applyBorder="1">
      <alignment vertical="center"/>
    </xf>
    <xf numFmtId="0" fontId="11" fillId="0" borderId="55" xfId="0" applyFont="1" applyBorder="1">
      <alignment vertical="center"/>
    </xf>
    <xf numFmtId="0" fontId="11" fillId="0" borderId="23" xfId="0" applyFont="1" applyBorder="1">
      <alignment vertical="center"/>
    </xf>
    <xf numFmtId="177" fontId="11" fillId="0" borderId="21" xfId="0" applyNumberFormat="1" applyFont="1" applyBorder="1">
      <alignment vertical="center"/>
    </xf>
    <xf numFmtId="38" fontId="11" fillId="0" borderId="54" xfId="1" applyFont="1" applyFill="1" applyBorder="1">
      <alignment vertical="center"/>
    </xf>
    <xf numFmtId="0" fontId="11" fillId="0" borderId="54" xfId="0" applyFont="1" applyBorder="1">
      <alignment vertical="center"/>
    </xf>
    <xf numFmtId="0" fontId="12" fillId="0" borderId="23" xfId="0" applyFont="1" applyBorder="1">
      <alignment vertical="center"/>
    </xf>
    <xf numFmtId="0" fontId="11" fillId="4" borderId="38" xfId="0" applyFont="1" applyFill="1" applyBorder="1" applyAlignment="1">
      <alignment vertical="center" shrinkToFit="1"/>
    </xf>
    <xf numFmtId="177" fontId="11" fillId="4" borderId="39" xfId="1" applyNumberFormat="1" applyFont="1" applyFill="1" applyBorder="1">
      <alignment vertical="center"/>
    </xf>
    <xf numFmtId="38" fontId="11" fillId="4" borderId="40" xfId="1" applyFont="1" applyFill="1" applyBorder="1" applyAlignment="1">
      <alignment vertical="center"/>
    </xf>
    <xf numFmtId="0" fontId="11" fillId="4" borderId="41" xfId="2" applyNumberFormat="1" applyFont="1" applyFill="1" applyBorder="1" applyAlignment="1">
      <alignment vertical="center"/>
    </xf>
    <xf numFmtId="0" fontId="12" fillId="4" borderId="38" xfId="0" applyFont="1" applyFill="1" applyBorder="1" applyAlignment="1">
      <alignment vertical="center" shrinkToFit="1"/>
    </xf>
    <xf numFmtId="0" fontId="11" fillId="4" borderId="42" xfId="0" applyFont="1" applyFill="1" applyBorder="1" applyAlignment="1">
      <alignment horizontal="center" vertical="center"/>
    </xf>
    <xf numFmtId="0" fontId="11" fillId="4" borderId="43" xfId="0" applyFont="1" applyFill="1" applyBorder="1" applyAlignment="1">
      <alignment horizontal="center" vertical="center"/>
    </xf>
    <xf numFmtId="0" fontId="11" fillId="0" borderId="38" xfId="0" applyFont="1" applyBorder="1" applyAlignment="1">
      <alignment vertical="center" shrinkToFit="1"/>
    </xf>
    <xf numFmtId="177" fontId="11" fillId="0" borderId="39" xfId="1" applyNumberFormat="1" applyFont="1" applyFill="1" applyBorder="1">
      <alignment vertical="center"/>
    </xf>
    <xf numFmtId="38" fontId="11" fillId="0" borderId="40" xfId="1" applyFont="1" applyFill="1" applyBorder="1" applyAlignment="1">
      <alignment vertical="center"/>
    </xf>
    <xf numFmtId="0" fontId="11" fillId="0" borderId="41" xfId="2" applyNumberFormat="1" applyFont="1" applyFill="1" applyBorder="1" applyAlignment="1">
      <alignment vertical="center"/>
    </xf>
    <xf numFmtId="0" fontId="12" fillId="0" borderId="38" xfId="0" applyFont="1" applyBorder="1" applyAlignment="1">
      <alignment vertical="center" shrinkToFit="1"/>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8" xfId="0" applyFont="1" applyBorder="1" applyAlignment="1">
      <alignment vertical="center" shrinkToFit="1"/>
    </xf>
    <xf numFmtId="177" fontId="11" fillId="4" borderId="25" xfId="1" applyNumberFormat="1" applyFont="1" applyFill="1" applyBorder="1">
      <alignment vertical="center"/>
    </xf>
    <xf numFmtId="38" fontId="11" fillId="4" borderId="26" xfId="1" applyFont="1" applyFill="1" applyBorder="1" applyAlignment="1">
      <alignment vertical="center"/>
    </xf>
    <xf numFmtId="0" fontId="11" fillId="4" borderId="27" xfId="2" applyNumberFormat="1" applyFont="1" applyFill="1" applyBorder="1" applyAlignment="1">
      <alignment vertical="center"/>
    </xf>
    <xf numFmtId="0" fontId="12" fillId="4" borderId="24" xfId="0" applyFont="1" applyFill="1" applyBorder="1" applyAlignment="1">
      <alignment vertical="center" shrinkToFit="1"/>
    </xf>
    <xf numFmtId="0" fontId="11" fillId="0" borderId="59" xfId="0" applyFont="1" applyBorder="1" applyAlignment="1">
      <alignment vertical="center" shrinkToFit="1"/>
    </xf>
    <xf numFmtId="38" fontId="11" fillId="0" borderId="57" xfId="1" applyFont="1" applyFill="1" applyBorder="1" applyAlignment="1">
      <alignment vertical="center"/>
    </xf>
    <xf numFmtId="0" fontId="11" fillId="0" borderId="58" xfId="2" applyNumberFormat="1" applyFont="1" applyFill="1" applyBorder="1" applyAlignment="1">
      <alignment vertical="center"/>
    </xf>
    <xf numFmtId="0" fontId="12" fillId="0" borderId="59" xfId="0" applyFont="1" applyBorder="1" applyAlignment="1">
      <alignment vertical="center" shrinkToFit="1"/>
    </xf>
    <xf numFmtId="0" fontId="11" fillId="0" borderId="60" xfId="0" applyFont="1" applyBorder="1" applyAlignment="1">
      <alignment horizontal="center" vertical="center"/>
    </xf>
    <xf numFmtId="0" fontId="11" fillId="0" borderId="61" xfId="0" applyFont="1" applyBorder="1" applyAlignment="1">
      <alignment horizontal="center" vertical="center"/>
    </xf>
    <xf numFmtId="177" fontId="11" fillId="0" borderId="56" xfId="1" applyNumberFormat="1" applyFont="1" applyFill="1" applyBorder="1">
      <alignment vertical="center"/>
    </xf>
    <xf numFmtId="0" fontId="5" fillId="0" borderId="0" xfId="0" applyFont="1" applyAlignment="1">
      <alignment horizontal="right" vertical="center"/>
    </xf>
    <xf numFmtId="0" fontId="12" fillId="3" borderId="37" xfId="0" applyFont="1" applyFill="1" applyBorder="1" applyAlignment="1">
      <alignment vertical="center" shrinkToFit="1"/>
    </xf>
    <xf numFmtId="0" fontId="11" fillId="3" borderId="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4" xfId="0" applyFont="1" applyFill="1" applyBorder="1">
      <alignment vertical="center"/>
    </xf>
    <xf numFmtId="0" fontId="11" fillId="2" borderId="4" xfId="0" applyFont="1" applyFill="1" applyBorder="1">
      <alignment vertical="center"/>
    </xf>
    <xf numFmtId="0" fontId="11" fillId="2" borderId="6" xfId="0" applyFont="1" applyFill="1" applyBorder="1" applyAlignment="1">
      <alignment horizontal="center" vertical="center"/>
    </xf>
    <xf numFmtId="0" fontId="11" fillId="2" borderId="11" xfId="0" applyFont="1" applyFill="1" applyBorder="1" applyAlignment="1">
      <alignment horizontal="center" vertical="center"/>
    </xf>
    <xf numFmtId="38" fontId="11" fillId="5" borderId="18" xfId="1" applyFont="1" applyFill="1" applyBorder="1">
      <alignment vertical="center"/>
    </xf>
    <xf numFmtId="0" fontId="11" fillId="5" borderId="17" xfId="0" applyFont="1" applyFill="1" applyBorder="1">
      <alignment vertical="center"/>
    </xf>
    <xf numFmtId="0" fontId="11" fillId="5" borderId="16" xfId="0" applyFont="1" applyFill="1" applyBorder="1">
      <alignment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13" fillId="2" borderId="4" xfId="0" applyFont="1" applyFill="1" applyBorder="1">
      <alignment vertical="center"/>
    </xf>
    <xf numFmtId="0" fontId="13" fillId="5" borderId="16" xfId="0" applyFont="1" applyFill="1" applyBorder="1">
      <alignment vertical="center"/>
    </xf>
    <xf numFmtId="0" fontId="14" fillId="0" borderId="0" xfId="0" applyFont="1">
      <alignment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7" fillId="0" borderId="0" xfId="0" applyFont="1" applyAlignment="1">
      <alignment horizontal="center" vertical="center"/>
    </xf>
    <xf numFmtId="176" fontId="11" fillId="3" borderId="4" xfId="2" applyNumberFormat="1" applyFont="1" applyFill="1" applyBorder="1" applyAlignment="1">
      <alignment horizontal="center" vertical="center"/>
    </xf>
    <xf numFmtId="176" fontId="11" fillId="3" borderId="5" xfId="2" applyNumberFormat="1" applyFont="1" applyFill="1" applyBorder="1" applyAlignment="1">
      <alignment horizontal="center"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177" fontId="5" fillId="0" borderId="19" xfId="1" applyNumberFormat="1" applyFont="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14" xfId="1" applyFont="1" applyBorder="1" applyAlignment="1">
      <alignment horizontal="center" vertical="center" wrapText="1"/>
    </xf>
    <xf numFmtId="38" fontId="5" fillId="0" borderId="62" xfId="1" applyFont="1" applyBorder="1" applyAlignment="1">
      <alignment horizontal="center"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176" fontId="5" fillId="3" borderId="4" xfId="2" applyNumberFormat="1" applyFont="1" applyFill="1" applyBorder="1" applyAlignment="1">
      <alignment horizontal="center" vertical="center"/>
    </xf>
    <xf numFmtId="176" fontId="5" fillId="3" borderId="5" xfId="2" applyNumberFormat="1" applyFont="1" applyFill="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oneCellAnchor>
    <xdr:from>
      <xdr:col>7</xdr:col>
      <xdr:colOff>85725</xdr:colOff>
      <xdr:row>2</xdr:row>
      <xdr:rowOff>19050</xdr:rowOff>
    </xdr:from>
    <xdr:ext cx="6109365" cy="1853328"/>
    <xdr:sp macro="" textlink="">
      <xdr:nvSpPr>
        <xdr:cNvPr id="2" name="テキスト ボックス 1">
          <a:extLst>
            <a:ext uri="{FF2B5EF4-FFF2-40B4-BE49-F238E27FC236}">
              <a16:creationId xmlns:a16="http://schemas.microsoft.com/office/drawing/2014/main" id="{3317C1D6-4A2B-0480-6838-4FF42134E73E}"/>
            </a:ext>
          </a:extLst>
        </xdr:cNvPr>
        <xdr:cNvSpPr txBox="1"/>
      </xdr:nvSpPr>
      <xdr:spPr>
        <a:xfrm>
          <a:off x="10925175" y="409575"/>
          <a:ext cx="6109365" cy="1853328"/>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初年度は</a:t>
          </a:r>
          <a:r>
            <a:rPr kumimoji="1" lang="en-US" altLang="ja-JP" sz="1100">
              <a:solidFill>
                <a:srgbClr val="FF0000"/>
              </a:solidFill>
            </a:rPr>
            <a:t>12</a:t>
          </a:r>
          <a:r>
            <a:rPr kumimoji="1" lang="ja-JP" altLang="en-US" sz="1100">
              <a:solidFill>
                <a:srgbClr val="FF0000"/>
              </a:solidFill>
            </a:rPr>
            <a:t>か月より期間が短くなりますので、積算の際にご注意ください。</a:t>
          </a:r>
          <a:endParaRPr kumimoji="1" lang="en-US" altLang="ja-JP" sz="1100">
            <a:solidFill>
              <a:srgbClr val="FF0000"/>
            </a:solidFill>
          </a:endParaRPr>
        </a:p>
        <a:p>
          <a:r>
            <a:rPr kumimoji="1" lang="ja-JP" altLang="en-US" sz="1100">
              <a:solidFill>
                <a:srgbClr val="FF0000"/>
              </a:solidFill>
            </a:rPr>
            <a:t>・　人件費は可能な限り詳細を記入してください。</a:t>
          </a:r>
          <a:endParaRPr kumimoji="1" lang="en-US" altLang="ja-JP" sz="1100">
            <a:solidFill>
              <a:srgbClr val="FF0000"/>
            </a:solidFill>
          </a:endParaRPr>
        </a:p>
        <a:p>
          <a:r>
            <a:rPr kumimoji="1" lang="ja-JP" altLang="en-US" sz="1100">
              <a:solidFill>
                <a:srgbClr val="FF0000"/>
              </a:solidFill>
            </a:rPr>
            <a:t>・　人件費は原則流用が出来ませんので、特に超過勤務手当等の積算にはご注意ください。</a:t>
          </a:r>
          <a:endParaRPr kumimoji="1" lang="en-US" altLang="ja-JP" sz="1100">
            <a:solidFill>
              <a:srgbClr val="FF0000"/>
            </a:solidFill>
          </a:endParaRPr>
        </a:p>
        <a:p>
          <a:r>
            <a:rPr kumimoji="1" lang="ja-JP" altLang="en-US" sz="1100">
              <a:solidFill>
                <a:srgbClr val="FF0000"/>
              </a:solidFill>
            </a:rPr>
            <a:t>・　支援員は最低１人の予算配置が必要です。</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a:solidFill>
                <a:srgbClr val="FF0000"/>
              </a:solidFill>
              <a:effectLst/>
              <a:latin typeface="+mn-lt"/>
              <a:ea typeface="+mn-ea"/>
              <a:cs typeface="+mn-cs"/>
            </a:rPr>
            <a:t>支援員は予定している一日の所定労働時間についても記載してください。</a:t>
          </a:r>
          <a:endParaRPr kumimoji="1" lang="en-US" altLang="ja-JP"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a:p>
          <a:endParaRPr kumimoji="1" lang="ja-JP" alt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216478</xdr:colOff>
      <xdr:row>0</xdr:row>
      <xdr:rowOff>138546</xdr:rowOff>
    </xdr:from>
    <xdr:ext cx="2723823" cy="564514"/>
    <xdr:sp macro="" textlink="">
      <xdr:nvSpPr>
        <xdr:cNvPr id="2" name="テキスト ボックス 1">
          <a:extLst>
            <a:ext uri="{FF2B5EF4-FFF2-40B4-BE49-F238E27FC236}">
              <a16:creationId xmlns:a16="http://schemas.microsoft.com/office/drawing/2014/main" id="{EB8AC60B-1B01-4E18-AD1F-E36D7F543B61}"/>
            </a:ext>
          </a:extLst>
        </xdr:cNvPr>
        <xdr:cNvSpPr txBox="1"/>
      </xdr:nvSpPr>
      <xdr:spPr>
        <a:xfrm>
          <a:off x="11055928" y="138546"/>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233795</xdr:colOff>
      <xdr:row>1</xdr:row>
      <xdr:rowOff>25977</xdr:rowOff>
    </xdr:from>
    <xdr:ext cx="2723823" cy="564514"/>
    <xdr:sp macro="" textlink="">
      <xdr:nvSpPr>
        <xdr:cNvPr id="2" name="テキスト ボックス 1">
          <a:extLst>
            <a:ext uri="{FF2B5EF4-FFF2-40B4-BE49-F238E27FC236}">
              <a16:creationId xmlns:a16="http://schemas.microsoft.com/office/drawing/2014/main" id="{3D7E9EFD-5396-4FDC-93B9-67AA8220B60E}"/>
            </a:ext>
          </a:extLst>
        </xdr:cNvPr>
        <xdr:cNvSpPr txBox="1"/>
      </xdr:nvSpPr>
      <xdr:spPr>
        <a:xfrm>
          <a:off x="11073245" y="197427"/>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BF16-8BFD-4164-988D-0F741F86B7E8}">
  <sheetPr>
    <pageSetUpPr fitToPage="1"/>
  </sheetPr>
  <dimension ref="A1:I112"/>
  <sheetViews>
    <sheetView tabSelected="1"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47" t="s">
        <v>1</v>
      </c>
      <c r="B2" s="147"/>
      <c r="C2" s="147"/>
      <c r="D2" s="147"/>
      <c r="E2" s="147"/>
      <c r="F2" s="147"/>
      <c r="G2" s="147"/>
    </row>
    <row r="3" spans="1:7" ht="18" thickBot="1" x14ac:dyDescent="0.45">
      <c r="A3" s="11" t="s">
        <v>2</v>
      </c>
      <c r="B3" s="6"/>
      <c r="C3" s="12"/>
      <c r="D3" s="2"/>
      <c r="E3" s="2"/>
    </row>
    <row r="4" spans="1:7" ht="16.5" customHeight="1" x14ac:dyDescent="0.4">
      <c r="A4" s="150" t="s">
        <v>3</v>
      </c>
      <c r="B4" s="152" t="s">
        <v>4</v>
      </c>
      <c r="C4" s="156" t="s">
        <v>5</v>
      </c>
      <c r="D4" s="157"/>
      <c r="E4" s="154" t="s">
        <v>6</v>
      </c>
      <c r="F4" s="3"/>
      <c r="G4" s="4"/>
    </row>
    <row r="5" spans="1:7" ht="24" x14ac:dyDescent="0.4">
      <c r="A5" s="151"/>
      <c r="B5" s="153"/>
      <c r="C5" s="24" t="s">
        <v>7</v>
      </c>
      <c r="D5" s="25" t="s">
        <v>8</v>
      </c>
      <c r="E5" s="155"/>
      <c r="F5" s="26" t="s">
        <v>9</v>
      </c>
      <c r="G5" s="27" t="s">
        <v>10</v>
      </c>
    </row>
    <row r="6" spans="1:7" x14ac:dyDescent="0.4">
      <c r="A6" s="16" t="s">
        <v>11</v>
      </c>
      <c r="B6" s="17">
        <f>B7+B20+B32</f>
        <v>2255</v>
      </c>
      <c r="C6" s="148"/>
      <c r="D6" s="149"/>
      <c r="E6" s="128"/>
      <c r="F6" s="129"/>
      <c r="G6" s="130"/>
    </row>
    <row r="7" spans="1:7" x14ac:dyDescent="0.4">
      <c r="A7" s="34" t="s">
        <v>12</v>
      </c>
      <c r="B7" s="35">
        <f>SUM(B8:B19)</f>
        <v>1191</v>
      </c>
      <c r="C7" s="36"/>
      <c r="D7" s="36"/>
      <c r="E7" s="37"/>
      <c r="F7" s="38" t="s">
        <v>13</v>
      </c>
      <c r="G7" s="39"/>
    </row>
    <row r="8" spans="1:7" x14ac:dyDescent="0.4">
      <c r="A8" s="40" t="s">
        <v>14</v>
      </c>
      <c r="B8" s="41">
        <f>ROUNDUP(C8*D8/1000,0)</f>
        <v>600</v>
      </c>
      <c r="C8" s="42">
        <v>200000</v>
      </c>
      <c r="D8" s="43">
        <v>3</v>
      </c>
      <c r="E8" s="44" t="s">
        <v>153</v>
      </c>
      <c r="F8" s="45"/>
      <c r="G8" s="46"/>
    </row>
    <row r="9" spans="1:7" x14ac:dyDescent="0.4">
      <c r="A9" s="40" t="s">
        <v>15</v>
      </c>
      <c r="B9" s="41">
        <f>ROUNDUP(C9*D9/1000,0)</f>
        <v>420</v>
      </c>
      <c r="C9" s="42">
        <f>C8</f>
        <v>200000</v>
      </c>
      <c r="D9" s="43">
        <v>2.1</v>
      </c>
      <c r="E9" s="44" t="s">
        <v>16</v>
      </c>
      <c r="F9" s="45"/>
      <c r="G9" s="46"/>
    </row>
    <row r="10" spans="1:7" x14ac:dyDescent="0.4">
      <c r="A10" s="40" t="s">
        <v>17</v>
      </c>
      <c r="B10" s="41">
        <f t="shared" ref="B10:B31" si="0">ROUNDUP(C10*D10/1000,0)</f>
        <v>43</v>
      </c>
      <c r="C10" s="42">
        <f>C8/22/8*1.25*10</f>
        <v>14204.545454545452</v>
      </c>
      <c r="D10" s="43">
        <v>3</v>
      </c>
      <c r="E10" s="44" t="s">
        <v>154</v>
      </c>
      <c r="F10" s="45"/>
      <c r="G10" s="46"/>
    </row>
    <row r="11" spans="1:7" x14ac:dyDescent="0.4">
      <c r="A11" s="40" t="s">
        <v>18</v>
      </c>
      <c r="B11" s="41">
        <f>ROUNDUP(C11*D11/1000,0)</f>
        <v>30</v>
      </c>
      <c r="C11" s="42">
        <f>C8*0.05</f>
        <v>10000</v>
      </c>
      <c r="D11" s="43">
        <v>3</v>
      </c>
      <c r="E11" s="44" t="s">
        <v>155</v>
      </c>
      <c r="F11" s="45"/>
      <c r="G11" s="46"/>
    </row>
    <row r="12" spans="1:7" x14ac:dyDescent="0.4">
      <c r="A12" s="40" t="s">
        <v>19</v>
      </c>
      <c r="B12" s="41">
        <f>ROUNDUP(C12*D12/1000,0)</f>
        <v>6</v>
      </c>
      <c r="C12" s="42">
        <f>C8*0.0091</f>
        <v>1820</v>
      </c>
      <c r="D12" s="43">
        <v>3</v>
      </c>
      <c r="E12" s="44" t="s">
        <v>156</v>
      </c>
      <c r="F12" s="45"/>
      <c r="G12" s="46"/>
    </row>
    <row r="13" spans="1:7" x14ac:dyDescent="0.4">
      <c r="A13" s="40" t="s">
        <v>20</v>
      </c>
      <c r="B13" s="41">
        <f t="shared" si="0"/>
        <v>3</v>
      </c>
      <c r="C13" s="42">
        <f>C8*0.0036</f>
        <v>720</v>
      </c>
      <c r="D13" s="43">
        <v>3</v>
      </c>
      <c r="E13" s="44" t="s">
        <v>157</v>
      </c>
      <c r="F13" s="45"/>
      <c r="G13" s="46"/>
    </row>
    <row r="14" spans="1:7" x14ac:dyDescent="0.4">
      <c r="A14" s="40" t="s">
        <v>21</v>
      </c>
      <c r="B14" s="41">
        <f t="shared" si="0"/>
        <v>55</v>
      </c>
      <c r="C14" s="42">
        <f>C8*0.0915</f>
        <v>18300</v>
      </c>
      <c r="D14" s="43">
        <v>3</v>
      </c>
      <c r="E14" s="44" t="s">
        <v>158</v>
      </c>
      <c r="F14" s="45"/>
      <c r="G14" s="46"/>
    </row>
    <row r="15" spans="1:7" x14ac:dyDescent="0.4">
      <c r="A15" s="40" t="s">
        <v>22</v>
      </c>
      <c r="B15" s="41">
        <f t="shared" si="0"/>
        <v>6</v>
      </c>
      <c r="C15" s="42">
        <f>C8*0.0095</f>
        <v>1900</v>
      </c>
      <c r="D15" s="43">
        <v>3</v>
      </c>
      <c r="E15" s="44" t="s">
        <v>159</v>
      </c>
      <c r="F15" s="45"/>
      <c r="G15" s="46"/>
    </row>
    <row r="16" spans="1:7" x14ac:dyDescent="0.4">
      <c r="A16" s="40" t="s">
        <v>23</v>
      </c>
      <c r="B16" s="41">
        <f t="shared" si="0"/>
        <v>2</v>
      </c>
      <c r="C16" s="42">
        <f>C8*0.0025</f>
        <v>500</v>
      </c>
      <c r="D16" s="43">
        <v>3</v>
      </c>
      <c r="E16" s="44" t="s">
        <v>160</v>
      </c>
      <c r="F16" s="45"/>
      <c r="G16" s="46"/>
    </row>
    <row r="17" spans="1:7" x14ac:dyDescent="0.4">
      <c r="A17" s="47" t="s">
        <v>24</v>
      </c>
      <c r="B17" s="41">
        <f t="shared" si="0"/>
        <v>1</v>
      </c>
      <c r="C17" s="42">
        <f>C8*0.00002</f>
        <v>4</v>
      </c>
      <c r="D17" s="43">
        <v>3</v>
      </c>
      <c r="E17" s="44" t="s">
        <v>161</v>
      </c>
      <c r="F17" s="45"/>
      <c r="G17" s="46"/>
    </row>
    <row r="18" spans="1:7" x14ac:dyDescent="0.4">
      <c r="A18" s="40" t="s">
        <v>25</v>
      </c>
      <c r="B18" s="41">
        <f t="shared" si="0"/>
        <v>15</v>
      </c>
      <c r="C18" s="42">
        <v>5000</v>
      </c>
      <c r="D18" s="43">
        <v>3</v>
      </c>
      <c r="E18" s="44" t="s">
        <v>162</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532</v>
      </c>
      <c r="C20" s="103"/>
      <c r="D20" s="104"/>
      <c r="E20" s="105"/>
      <c r="F20" s="106" t="s">
        <v>13</v>
      </c>
      <c r="G20" s="107"/>
    </row>
    <row r="21" spans="1:7" x14ac:dyDescent="0.4">
      <c r="A21" s="40" t="s">
        <v>14</v>
      </c>
      <c r="B21" s="41">
        <f t="shared" si="0"/>
        <v>270</v>
      </c>
      <c r="C21" s="42">
        <v>90000</v>
      </c>
      <c r="D21" s="43">
        <v>3</v>
      </c>
      <c r="E21" s="44" t="s">
        <v>163</v>
      </c>
      <c r="F21" s="45"/>
      <c r="G21" s="46"/>
    </row>
    <row r="22" spans="1:7" x14ac:dyDescent="0.4">
      <c r="A22" s="40" t="s">
        <v>15</v>
      </c>
      <c r="B22" s="41">
        <f>ROUNDUP(C22*D22/1000,0)</f>
        <v>189</v>
      </c>
      <c r="C22" s="42">
        <f>C21</f>
        <v>90000</v>
      </c>
      <c r="D22" s="43">
        <v>2.1</v>
      </c>
      <c r="E22" s="44" t="s">
        <v>29</v>
      </c>
      <c r="F22" s="45"/>
      <c r="G22" s="46"/>
    </row>
    <row r="23" spans="1:7" x14ac:dyDescent="0.4">
      <c r="A23" s="40" t="s">
        <v>18</v>
      </c>
      <c r="B23" s="41">
        <f t="shared" si="0"/>
        <v>14</v>
      </c>
      <c r="C23" s="42">
        <f>C21*0.05</f>
        <v>4500</v>
      </c>
      <c r="D23" s="43">
        <v>3</v>
      </c>
      <c r="E23" s="44" t="s">
        <v>164</v>
      </c>
      <c r="F23" s="45"/>
      <c r="G23" s="46"/>
    </row>
    <row r="24" spans="1:7" x14ac:dyDescent="0.4">
      <c r="A24" s="40" t="s">
        <v>19</v>
      </c>
      <c r="B24" s="41">
        <f t="shared" si="0"/>
        <v>3</v>
      </c>
      <c r="C24" s="42">
        <f>C21*0.0091</f>
        <v>819</v>
      </c>
      <c r="D24" s="43">
        <v>3</v>
      </c>
      <c r="E24" s="44" t="s">
        <v>165</v>
      </c>
      <c r="F24" s="45"/>
      <c r="G24" s="46"/>
    </row>
    <row r="25" spans="1:7" x14ac:dyDescent="0.4">
      <c r="A25" s="40" t="s">
        <v>20</v>
      </c>
      <c r="B25" s="41">
        <f t="shared" si="0"/>
        <v>1</v>
      </c>
      <c r="C25" s="42">
        <f>C21*0.0036</f>
        <v>324</v>
      </c>
      <c r="D25" s="43">
        <v>3</v>
      </c>
      <c r="E25" s="44" t="s">
        <v>166</v>
      </c>
      <c r="F25" s="45"/>
      <c r="G25" s="46"/>
    </row>
    <row r="26" spans="1:7" x14ac:dyDescent="0.4">
      <c r="A26" s="40" t="s">
        <v>21</v>
      </c>
      <c r="B26" s="41">
        <f t="shared" si="0"/>
        <v>25</v>
      </c>
      <c r="C26" s="42">
        <f>C21*0.0915</f>
        <v>8235</v>
      </c>
      <c r="D26" s="43">
        <v>3</v>
      </c>
      <c r="E26" s="44" t="s">
        <v>167</v>
      </c>
      <c r="F26" s="45"/>
      <c r="G26" s="46"/>
    </row>
    <row r="27" spans="1:7" x14ac:dyDescent="0.4">
      <c r="A27" s="40" t="s">
        <v>22</v>
      </c>
      <c r="B27" s="41">
        <f t="shared" si="0"/>
        <v>3</v>
      </c>
      <c r="C27" s="42">
        <f>C21*0.0095</f>
        <v>855</v>
      </c>
      <c r="D27" s="43">
        <v>3</v>
      </c>
      <c r="E27" s="44" t="s">
        <v>168</v>
      </c>
      <c r="F27" s="45"/>
      <c r="G27" s="46"/>
    </row>
    <row r="28" spans="1:7" x14ac:dyDescent="0.4">
      <c r="A28" s="40" t="s">
        <v>23</v>
      </c>
      <c r="B28" s="41">
        <f t="shared" si="0"/>
        <v>1</v>
      </c>
      <c r="C28" s="42">
        <f>C21*0.0025</f>
        <v>225</v>
      </c>
      <c r="D28" s="43">
        <v>3</v>
      </c>
      <c r="E28" s="44" t="s">
        <v>169</v>
      </c>
      <c r="F28" s="45"/>
      <c r="G28" s="46"/>
    </row>
    <row r="29" spans="1:7" x14ac:dyDescent="0.4">
      <c r="A29" s="47" t="s">
        <v>24</v>
      </c>
      <c r="B29" s="41">
        <f t="shared" si="0"/>
        <v>1</v>
      </c>
      <c r="C29" s="42">
        <f>C21*0.00002</f>
        <v>1.8</v>
      </c>
      <c r="D29" s="43">
        <v>3</v>
      </c>
      <c r="E29" s="44" t="s">
        <v>170</v>
      </c>
      <c r="F29" s="45"/>
      <c r="G29" s="46"/>
    </row>
    <row r="30" spans="1:7" x14ac:dyDescent="0.4">
      <c r="A30" s="40" t="s">
        <v>25</v>
      </c>
      <c r="B30" s="41">
        <f t="shared" si="0"/>
        <v>15</v>
      </c>
      <c r="C30" s="42">
        <v>5000</v>
      </c>
      <c r="D30" s="43">
        <v>3</v>
      </c>
      <c r="E30" s="44" t="s">
        <v>171</v>
      </c>
      <c r="F30" s="45"/>
      <c r="G30" s="46"/>
    </row>
    <row r="31" spans="1:7" x14ac:dyDescent="0.4">
      <c r="A31" s="115" t="s">
        <v>26</v>
      </c>
      <c r="B31" s="55">
        <f t="shared" si="0"/>
        <v>10</v>
      </c>
      <c r="C31" s="56">
        <v>9200</v>
      </c>
      <c r="D31" s="57">
        <v>1</v>
      </c>
      <c r="E31" s="58" t="s">
        <v>27</v>
      </c>
      <c r="F31" s="59"/>
      <c r="G31" s="60"/>
    </row>
    <row r="32" spans="1:7" x14ac:dyDescent="0.4">
      <c r="A32" s="34" t="s">
        <v>30</v>
      </c>
      <c r="B32" s="116">
        <f>SUM(B33:B43)</f>
        <v>532</v>
      </c>
      <c r="C32" s="117"/>
      <c r="D32" s="118"/>
      <c r="E32" s="119"/>
      <c r="F32" s="38" t="s">
        <v>13</v>
      </c>
      <c r="G32" s="65"/>
    </row>
    <row r="33" spans="1:7" x14ac:dyDescent="0.4">
      <c r="A33" s="40" t="s">
        <v>14</v>
      </c>
      <c r="B33" s="41">
        <f t="shared" ref="B33" si="1">ROUNDUP(C33*D33/1000,0)</f>
        <v>270</v>
      </c>
      <c r="C33" s="42">
        <v>90000</v>
      </c>
      <c r="D33" s="43">
        <v>3</v>
      </c>
      <c r="E33" s="44" t="s">
        <v>163</v>
      </c>
      <c r="F33" s="45"/>
      <c r="G33" s="46"/>
    </row>
    <row r="34" spans="1:7" x14ac:dyDescent="0.4">
      <c r="A34" s="40" t="s">
        <v>15</v>
      </c>
      <c r="B34" s="41">
        <f>ROUNDUP(C34*D34/1000,0)</f>
        <v>189</v>
      </c>
      <c r="C34" s="42">
        <f>C33</f>
        <v>90000</v>
      </c>
      <c r="D34" s="43">
        <v>2.1</v>
      </c>
      <c r="E34" s="44" t="s">
        <v>29</v>
      </c>
      <c r="F34" s="45"/>
      <c r="G34" s="46"/>
    </row>
    <row r="35" spans="1:7" x14ac:dyDescent="0.4">
      <c r="A35" s="40" t="s">
        <v>18</v>
      </c>
      <c r="B35" s="41">
        <f t="shared" ref="B35:B43" si="2">ROUNDUP(C35*D35/1000,0)</f>
        <v>14</v>
      </c>
      <c r="C35" s="42">
        <f>C33*0.05</f>
        <v>4500</v>
      </c>
      <c r="D35" s="43">
        <v>3</v>
      </c>
      <c r="E35" s="44" t="s">
        <v>164</v>
      </c>
      <c r="F35" s="45"/>
      <c r="G35" s="46"/>
    </row>
    <row r="36" spans="1:7" x14ac:dyDescent="0.4">
      <c r="A36" s="40" t="s">
        <v>19</v>
      </c>
      <c r="B36" s="41">
        <f t="shared" si="2"/>
        <v>3</v>
      </c>
      <c r="C36" s="42">
        <f>C33*0.0091</f>
        <v>819</v>
      </c>
      <c r="D36" s="43">
        <v>3</v>
      </c>
      <c r="E36" s="44" t="s">
        <v>165</v>
      </c>
      <c r="F36" s="45"/>
      <c r="G36" s="46"/>
    </row>
    <row r="37" spans="1:7" x14ac:dyDescent="0.4">
      <c r="A37" s="40" t="s">
        <v>20</v>
      </c>
      <c r="B37" s="41">
        <f t="shared" si="2"/>
        <v>1</v>
      </c>
      <c r="C37" s="42">
        <f>C33*0.0036</f>
        <v>324</v>
      </c>
      <c r="D37" s="43">
        <v>3</v>
      </c>
      <c r="E37" s="44" t="s">
        <v>166</v>
      </c>
      <c r="F37" s="45"/>
      <c r="G37" s="46"/>
    </row>
    <row r="38" spans="1:7" x14ac:dyDescent="0.4">
      <c r="A38" s="40" t="s">
        <v>21</v>
      </c>
      <c r="B38" s="41">
        <f t="shared" si="2"/>
        <v>25</v>
      </c>
      <c r="C38" s="42">
        <f>C33*0.0915</f>
        <v>8235</v>
      </c>
      <c r="D38" s="43">
        <v>3</v>
      </c>
      <c r="E38" s="44" t="s">
        <v>167</v>
      </c>
      <c r="F38" s="45"/>
      <c r="G38" s="46"/>
    </row>
    <row r="39" spans="1:7" x14ac:dyDescent="0.4">
      <c r="A39" s="40" t="s">
        <v>22</v>
      </c>
      <c r="B39" s="41">
        <f t="shared" si="2"/>
        <v>3</v>
      </c>
      <c r="C39" s="42">
        <f>C33*0.0095</f>
        <v>855</v>
      </c>
      <c r="D39" s="43">
        <v>3</v>
      </c>
      <c r="E39" s="44" t="s">
        <v>168</v>
      </c>
      <c r="F39" s="45"/>
      <c r="G39" s="46"/>
    </row>
    <row r="40" spans="1:7" x14ac:dyDescent="0.4">
      <c r="A40" s="40" t="s">
        <v>23</v>
      </c>
      <c r="B40" s="41">
        <f t="shared" si="2"/>
        <v>1</v>
      </c>
      <c r="C40" s="42">
        <f>C33*0.0025</f>
        <v>225</v>
      </c>
      <c r="D40" s="43">
        <v>3</v>
      </c>
      <c r="E40" s="44" t="s">
        <v>169</v>
      </c>
      <c r="F40" s="45"/>
      <c r="G40" s="46"/>
    </row>
    <row r="41" spans="1:7" x14ac:dyDescent="0.4">
      <c r="A41" s="47" t="s">
        <v>24</v>
      </c>
      <c r="B41" s="41">
        <f t="shared" si="2"/>
        <v>1</v>
      </c>
      <c r="C41" s="42">
        <f>C33*0.00002</f>
        <v>1.8</v>
      </c>
      <c r="D41" s="43">
        <v>3</v>
      </c>
      <c r="E41" s="44" t="s">
        <v>170</v>
      </c>
      <c r="F41" s="45"/>
      <c r="G41" s="46"/>
    </row>
    <row r="42" spans="1:7" x14ac:dyDescent="0.4">
      <c r="A42" s="40" t="s">
        <v>25</v>
      </c>
      <c r="B42" s="41">
        <f t="shared" si="2"/>
        <v>15</v>
      </c>
      <c r="C42" s="42">
        <v>5000</v>
      </c>
      <c r="D42" s="43">
        <v>3</v>
      </c>
      <c r="E42" s="44" t="s">
        <v>172</v>
      </c>
      <c r="F42" s="45"/>
      <c r="G42" s="46"/>
    </row>
    <row r="43" spans="1:7" x14ac:dyDescent="0.4">
      <c r="A43" s="48" t="s">
        <v>26</v>
      </c>
      <c r="B43" s="55">
        <f t="shared" si="2"/>
        <v>10</v>
      </c>
      <c r="C43" s="56">
        <v>9200</v>
      </c>
      <c r="D43" s="57">
        <v>1</v>
      </c>
      <c r="E43" s="58" t="s">
        <v>27</v>
      </c>
      <c r="F43" s="59"/>
      <c r="G43" s="60"/>
    </row>
    <row r="44" spans="1:7" x14ac:dyDescent="0.4">
      <c r="A44" s="14" t="s">
        <v>31</v>
      </c>
      <c r="B44" s="15">
        <f>B45+B48+B54+B58+B61</f>
        <v>865</v>
      </c>
      <c r="C44" s="145"/>
      <c r="D44" s="146"/>
      <c r="E44" s="131"/>
      <c r="F44" s="129"/>
      <c r="G44" s="130"/>
    </row>
    <row r="45" spans="1:7" x14ac:dyDescent="0.4">
      <c r="A45" s="61" t="s">
        <v>32</v>
      </c>
      <c r="B45" s="62">
        <f>SUM(B46:B47)</f>
        <v>80</v>
      </c>
      <c r="C45" s="63"/>
      <c r="D45" s="64"/>
      <c r="E45" s="61"/>
      <c r="F45" s="38"/>
      <c r="G45" s="65"/>
    </row>
    <row r="46" spans="1:7" x14ac:dyDescent="0.4">
      <c r="A46" s="40" t="s">
        <v>33</v>
      </c>
      <c r="B46" s="41">
        <f>ROUNDUP(C46*D46/1000,0)</f>
        <v>40</v>
      </c>
      <c r="C46" s="42">
        <v>39810</v>
      </c>
      <c r="D46" s="43">
        <v>1</v>
      </c>
      <c r="E46" s="44" t="s">
        <v>34</v>
      </c>
      <c r="F46" s="45"/>
      <c r="G46" s="46"/>
    </row>
    <row r="47" spans="1:7" x14ac:dyDescent="0.4">
      <c r="A47" s="40" t="s">
        <v>35</v>
      </c>
      <c r="B47" s="41">
        <f>ROUNDUP(C47*D47/1000,0)</f>
        <v>40</v>
      </c>
      <c r="C47" s="42">
        <v>39810</v>
      </c>
      <c r="D47" s="43">
        <v>1</v>
      </c>
      <c r="E47" s="44" t="s">
        <v>36</v>
      </c>
      <c r="F47" s="45"/>
      <c r="G47" s="46"/>
    </row>
    <row r="48" spans="1:7" x14ac:dyDescent="0.4">
      <c r="A48" s="66" t="s">
        <v>37</v>
      </c>
      <c r="B48" s="67">
        <f>SUM(B49:B53)</f>
        <v>156</v>
      </c>
      <c r="C48" s="68"/>
      <c r="D48" s="69"/>
      <c r="E48" s="70"/>
      <c r="F48" s="71"/>
      <c r="G48" s="72"/>
    </row>
    <row r="49" spans="1:7" x14ac:dyDescent="0.4">
      <c r="A49" s="40" t="s">
        <v>38</v>
      </c>
      <c r="B49" s="41">
        <f t="shared" ref="B49:B63" si="3">ROUNDUP(C49*D49/1000,0)</f>
        <v>39</v>
      </c>
      <c r="C49" s="42">
        <v>38640</v>
      </c>
      <c r="D49" s="43">
        <v>1</v>
      </c>
      <c r="E49" s="44" t="s">
        <v>39</v>
      </c>
      <c r="F49" s="45"/>
      <c r="G49" s="46"/>
    </row>
    <row r="50" spans="1:7" x14ac:dyDescent="0.4">
      <c r="A50" s="40" t="s">
        <v>40</v>
      </c>
      <c r="B50" s="41">
        <f t="shared" si="3"/>
        <v>8</v>
      </c>
      <c r="C50" s="42">
        <v>2500</v>
      </c>
      <c r="D50" s="43">
        <v>3</v>
      </c>
      <c r="E50" s="44" t="s">
        <v>173</v>
      </c>
      <c r="F50" s="45"/>
      <c r="G50" s="46"/>
    </row>
    <row r="51" spans="1:7" x14ac:dyDescent="0.4">
      <c r="A51" s="40" t="s">
        <v>41</v>
      </c>
      <c r="B51" s="41">
        <f t="shared" si="3"/>
        <v>72</v>
      </c>
      <c r="C51" s="42">
        <v>24000</v>
      </c>
      <c r="D51" s="43">
        <v>3</v>
      </c>
      <c r="E51" s="44" t="s">
        <v>174</v>
      </c>
      <c r="F51" s="45"/>
      <c r="G51" s="46"/>
    </row>
    <row r="52" spans="1:7" x14ac:dyDescent="0.4">
      <c r="A52" s="40" t="s">
        <v>42</v>
      </c>
      <c r="B52" s="41">
        <f t="shared" si="3"/>
        <v>20</v>
      </c>
      <c r="C52" s="42">
        <v>20000</v>
      </c>
      <c r="D52" s="43">
        <v>1</v>
      </c>
      <c r="E52" s="44" t="s">
        <v>43</v>
      </c>
      <c r="F52" s="45"/>
      <c r="G52" s="46"/>
    </row>
    <row r="53" spans="1:7" x14ac:dyDescent="0.4">
      <c r="A53" s="40" t="s">
        <v>44</v>
      </c>
      <c r="B53" s="41">
        <f t="shared" si="3"/>
        <v>17</v>
      </c>
      <c r="C53" s="42">
        <v>5500</v>
      </c>
      <c r="D53" s="43">
        <v>3</v>
      </c>
      <c r="E53" s="44" t="s">
        <v>175</v>
      </c>
      <c r="F53" s="45"/>
      <c r="G53" s="46"/>
    </row>
    <row r="54" spans="1:7" x14ac:dyDescent="0.4">
      <c r="A54" s="66" t="s">
        <v>45</v>
      </c>
      <c r="B54" s="67">
        <f>SUM(B55:B57)</f>
        <v>252</v>
      </c>
      <c r="C54" s="68"/>
      <c r="D54" s="69"/>
      <c r="E54" s="70"/>
      <c r="F54" s="71"/>
      <c r="G54" s="72"/>
    </row>
    <row r="55" spans="1:7" x14ac:dyDescent="0.4">
      <c r="A55" s="40" t="s">
        <v>46</v>
      </c>
      <c r="B55" s="41">
        <f t="shared" si="3"/>
        <v>161</v>
      </c>
      <c r="C55" s="42">
        <v>13380</v>
      </c>
      <c r="D55" s="43">
        <f>4*3</f>
        <v>12</v>
      </c>
      <c r="E55" s="44" t="s">
        <v>176</v>
      </c>
      <c r="F55" s="45"/>
      <c r="G55" s="46"/>
    </row>
    <row r="56" spans="1:7" x14ac:dyDescent="0.4">
      <c r="A56" s="40" t="s">
        <v>47</v>
      </c>
      <c r="B56" s="41">
        <f t="shared" si="3"/>
        <v>60</v>
      </c>
      <c r="C56" s="42">
        <v>20000</v>
      </c>
      <c r="D56" s="43">
        <v>3</v>
      </c>
      <c r="E56" s="44" t="s">
        <v>177</v>
      </c>
      <c r="F56" s="45"/>
      <c r="G56" s="46"/>
    </row>
    <row r="57" spans="1:7" x14ac:dyDescent="0.4">
      <c r="A57" s="47" t="s">
        <v>48</v>
      </c>
      <c r="B57" s="73">
        <f t="shared" si="3"/>
        <v>31</v>
      </c>
      <c r="C57" s="74">
        <v>10200</v>
      </c>
      <c r="D57" s="75">
        <v>3</v>
      </c>
      <c r="E57" s="76" t="s">
        <v>178</v>
      </c>
      <c r="F57" s="45"/>
      <c r="G57" s="46"/>
    </row>
    <row r="58" spans="1:7" x14ac:dyDescent="0.4">
      <c r="A58" s="77" t="s">
        <v>49</v>
      </c>
      <c r="B58" s="78">
        <f>SUM(B59:B60)</f>
        <v>300</v>
      </c>
      <c r="C58" s="79"/>
      <c r="D58" s="80"/>
      <c r="E58" s="81"/>
      <c r="F58" s="71"/>
      <c r="G58" s="72"/>
    </row>
    <row r="59" spans="1:7" x14ac:dyDescent="0.4">
      <c r="A59" s="82" t="s">
        <v>50</v>
      </c>
      <c r="B59" s="83">
        <f t="shared" si="3"/>
        <v>210</v>
      </c>
      <c r="C59" s="84">
        <v>70000</v>
      </c>
      <c r="D59" s="85">
        <v>3</v>
      </c>
      <c r="E59" s="86" t="s">
        <v>179</v>
      </c>
      <c r="F59" s="59"/>
      <c r="G59" s="60"/>
    </row>
    <row r="60" spans="1:7" x14ac:dyDescent="0.4">
      <c r="A60" s="82" t="s">
        <v>51</v>
      </c>
      <c r="B60" s="83">
        <f t="shared" si="3"/>
        <v>90</v>
      </c>
      <c r="C60" s="84">
        <v>30000</v>
      </c>
      <c r="D60" s="85">
        <v>3</v>
      </c>
      <c r="E60" s="86" t="s">
        <v>180</v>
      </c>
      <c r="F60" s="59"/>
      <c r="G60" s="60"/>
    </row>
    <row r="61" spans="1:7" x14ac:dyDescent="0.4">
      <c r="A61" s="87" t="s">
        <v>52</v>
      </c>
      <c r="B61" s="88">
        <f>SUM(B62:B63)</f>
        <v>77</v>
      </c>
      <c r="C61" s="89"/>
      <c r="D61" s="90"/>
      <c r="E61" s="91"/>
      <c r="F61" s="92"/>
      <c r="G61" s="93"/>
    </row>
    <row r="62" spans="1:7" x14ac:dyDescent="0.4">
      <c r="A62" s="82" t="s">
        <v>53</v>
      </c>
      <c r="B62" s="83">
        <f t="shared" si="3"/>
        <v>32</v>
      </c>
      <c r="C62" s="94">
        <v>10500</v>
      </c>
      <c r="D62" s="95">
        <v>3</v>
      </c>
      <c r="E62" s="86" t="s">
        <v>181</v>
      </c>
      <c r="F62" s="59"/>
      <c r="G62" s="60"/>
    </row>
    <row r="63" spans="1:7" x14ac:dyDescent="0.4">
      <c r="A63" s="96" t="s">
        <v>54</v>
      </c>
      <c r="B63" s="97">
        <f t="shared" si="3"/>
        <v>45</v>
      </c>
      <c r="C63" s="98">
        <v>15000</v>
      </c>
      <c r="D63" s="99">
        <v>3</v>
      </c>
      <c r="E63" s="100" t="s">
        <v>182</v>
      </c>
      <c r="F63" s="53"/>
      <c r="G63" s="54"/>
    </row>
    <row r="64" spans="1:7" x14ac:dyDescent="0.4">
      <c r="A64" s="14" t="s">
        <v>55</v>
      </c>
      <c r="B64" s="15">
        <f>SUM(B65+B86+B84+B80+B89+B94+B99+B104+B106)</f>
        <v>1850</v>
      </c>
      <c r="C64" s="145"/>
      <c r="D64" s="146"/>
      <c r="E64" s="131"/>
      <c r="F64" s="129"/>
      <c r="G64" s="130"/>
    </row>
    <row r="65" spans="1:7" x14ac:dyDescent="0.4">
      <c r="A65" s="61" t="s">
        <v>56</v>
      </c>
      <c r="B65" s="62">
        <f>SUM(B66:B79)</f>
        <v>1010</v>
      </c>
      <c r="C65" s="63"/>
      <c r="D65" s="64"/>
      <c r="E65" s="61"/>
      <c r="F65" s="38" t="s">
        <v>13</v>
      </c>
      <c r="G65" s="65"/>
    </row>
    <row r="66" spans="1:7" x14ac:dyDescent="0.4">
      <c r="A66" s="108" t="s">
        <v>14</v>
      </c>
      <c r="B66" s="109">
        <f t="shared" ref="B66" si="4">ROUNDUP(C66*D66/1000,0)</f>
        <v>465</v>
      </c>
      <c r="C66" s="110">
        <v>155000</v>
      </c>
      <c r="D66" s="111">
        <v>3</v>
      </c>
      <c r="E66" s="112" t="s">
        <v>183</v>
      </c>
      <c r="F66" s="113"/>
      <c r="G66" s="114"/>
    </row>
    <row r="67" spans="1:7" x14ac:dyDescent="0.4">
      <c r="A67" s="40" t="s">
        <v>15</v>
      </c>
      <c r="B67" s="41">
        <f>ROUNDUP(C67*D67/1000,0)</f>
        <v>326</v>
      </c>
      <c r="C67" s="42">
        <f>C66</f>
        <v>155000</v>
      </c>
      <c r="D67" s="43">
        <v>2.1</v>
      </c>
      <c r="E67" s="44" t="s">
        <v>57</v>
      </c>
      <c r="F67" s="45"/>
      <c r="G67" s="46"/>
    </row>
    <row r="68" spans="1:7" x14ac:dyDescent="0.4">
      <c r="A68" s="40" t="s">
        <v>17</v>
      </c>
      <c r="B68" s="41">
        <f t="shared" ref="B68:B77" si="5">ROUNDUP(C68*D68/1000,0)</f>
        <v>34</v>
      </c>
      <c r="C68" s="42">
        <f>C66/22/8*1.25*10</f>
        <v>11008.522727272728</v>
      </c>
      <c r="D68" s="43">
        <v>3</v>
      </c>
      <c r="E68" s="44" t="s">
        <v>154</v>
      </c>
      <c r="F68" s="45"/>
      <c r="G68" s="46"/>
    </row>
    <row r="69" spans="1:7" x14ac:dyDescent="0.4">
      <c r="A69" s="40" t="s">
        <v>18</v>
      </c>
      <c r="B69" s="41">
        <f t="shared" si="5"/>
        <v>24</v>
      </c>
      <c r="C69" s="42">
        <f>C66*0.05</f>
        <v>7750</v>
      </c>
      <c r="D69" s="43">
        <v>3</v>
      </c>
      <c r="E69" s="44" t="s">
        <v>184</v>
      </c>
      <c r="F69" s="45"/>
      <c r="G69" s="46"/>
    </row>
    <row r="70" spans="1:7" x14ac:dyDescent="0.4">
      <c r="A70" s="40" t="s">
        <v>19</v>
      </c>
      <c r="B70" s="41">
        <f t="shared" si="5"/>
        <v>5</v>
      </c>
      <c r="C70" s="42">
        <f>C66*0.00895</f>
        <v>1387.25</v>
      </c>
      <c r="D70" s="43">
        <v>3</v>
      </c>
      <c r="E70" s="44" t="s">
        <v>185</v>
      </c>
      <c r="F70" s="45"/>
      <c r="G70" s="46"/>
    </row>
    <row r="71" spans="1:7" x14ac:dyDescent="0.4">
      <c r="A71" s="40" t="s">
        <v>20</v>
      </c>
      <c r="B71" s="41">
        <f t="shared" si="5"/>
        <v>2</v>
      </c>
      <c r="C71" s="42">
        <f>C66*0.0036</f>
        <v>558</v>
      </c>
      <c r="D71" s="43">
        <v>3</v>
      </c>
      <c r="E71" s="44" t="s">
        <v>186</v>
      </c>
      <c r="F71" s="45"/>
      <c r="G71" s="46"/>
    </row>
    <row r="72" spans="1:7" x14ac:dyDescent="0.4">
      <c r="A72" s="40" t="s">
        <v>21</v>
      </c>
      <c r="B72" s="41">
        <f t="shared" si="5"/>
        <v>43</v>
      </c>
      <c r="C72" s="42">
        <f>C66*0.0915</f>
        <v>14182.5</v>
      </c>
      <c r="D72" s="43">
        <v>3</v>
      </c>
      <c r="E72" s="44" t="s">
        <v>187</v>
      </c>
      <c r="F72" s="45"/>
      <c r="G72" s="46"/>
    </row>
    <row r="73" spans="1:7" x14ac:dyDescent="0.4">
      <c r="A73" s="40" t="s">
        <v>22</v>
      </c>
      <c r="B73" s="41">
        <f t="shared" si="5"/>
        <v>3</v>
      </c>
      <c r="C73" s="42">
        <f>C66*0.006</f>
        <v>930</v>
      </c>
      <c r="D73" s="43">
        <v>3</v>
      </c>
      <c r="E73" s="44" t="s">
        <v>188</v>
      </c>
      <c r="F73" s="45"/>
      <c r="G73" s="46"/>
    </row>
    <row r="74" spans="1:7" x14ac:dyDescent="0.4">
      <c r="A74" s="40" t="s">
        <v>23</v>
      </c>
      <c r="B74" s="41">
        <f t="shared" si="5"/>
        <v>2</v>
      </c>
      <c r="C74" s="42">
        <f>C66*0.003</f>
        <v>465</v>
      </c>
      <c r="D74" s="43">
        <v>3</v>
      </c>
      <c r="E74" s="44" t="s">
        <v>189</v>
      </c>
      <c r="F74" s="45"/>
      <c r="G74" s="46"/>
    </row>
    <row r="75" spans="1:7" x14ac:dyDescent="0.4">
      <c r="A75" s="47" t="s">
        <v>24</v>
      </c>
      <c r="B75" s="41">
        <f t="shared" si="5"/>
        <v>1</v>
      </c>
      <c r="C75" s="42">
        <f>C66*0.00002</f>
        <v>3.1</v>
      </c>
      <c r="D75" s="43">
        <v>3</v>
      </c>
      <c r="E75" s="44" t="s">
        <v>190</v>
      </c>
      <c r="F75" s="45"/>
      <c r="G75" s="46"/>
    </row>
    <row r="76" spans="1:7" x14ac:dyDescent="0.4">
      <c r="A76" s="40" t="s">
        <v>25</v>
      </c>
      <c r="B76" s="41">
        <f t="shared" si="5"/>
        <v>15</v>
      </c>
      <c r="C76" s="42">
        <v>5000</v>
      </c>
      <c r="D76" s="43">
        <v>3</v>
      </c>
      <c r="E76" s="44" t="s">
        <v>191</v>
      </c>
      <c r="F76" s="45"/>
      <c r="G76" s="46"/>
    </row>
    <row r="77" spans="1:7" x14ac:dyDescent="0.4">
      <c r="A77" s="115" t="s">
        <v>26</v>
      </c>
      <c r="B77" s="55">
        <f t="shared" si="5"/>
        <v>10</v>
      </c>
      <c r="C77" s="56">
        <v>9200</v>
      </c>
      <c r="D77" s="57">
        <v>1</v>
      </c>
      <c r="E77" s="58" t="s">
        <v>27</v>
      </c>
      <c r="F77" s="59"/>
      <c r="G77" s="60"/>
    </row>
    <row r="78" spans="1:7" x14ac:dyDescent="0.4">
      <c r="A78" s="40" t="s">
        <v>33</v>
      </c>
      <c r="B78" s="41">
        <f>ROUNDUP(C78*D78/1000,0)</f>
        <v>40</v>
      </c>
      <c r="C78" s="42">
        <v>39810</v>
      </c>
      <c r="D78" s="43">
        <v>1</v>
      </c>
      <c r="E78" s="44" t="s">
        <v>34</v>
      </c>
      <c r="F78" s="45"/>
      <c r="G78" s="46"/>
    </row>
    <row r="79" spans="1:7" x14ac:dyDescent="0.4">
      <c r="A79" s="48" t="s">
        <v>35</v>
      </c>
      <c r="B79" s="49">
        <f>ROUNDUP(C79*D79/1000,0)</f>
        <v>40</v>
      </c>
      <c r="C79" s="50">
        <v>39810</v>
      </c>
      <c r="D79" s="51">
        <v>1</v>
      </c>
      <c r="E79" s="52" t="s">
        <v>36</v>
      </c>
      <c r="F79" s="53"/>
      <c r="G79" s="54"/>
    </row>
    <row r="80" spans="1:7" x14ac:dyDescent="0.4">
      <c r="A80" s="34" t="s">
        <v>58</v>
      </c>
      <c r="B80" s="116">
        <f>SUM(B81:B83)</f>
        <v>458</v>
      </c>
      <c r="C80" s="117"/>
      <c r="D80" s="118"/>
      <c r="E80" s="119"/>
      <c r="F80" s="38"/>
      <c r="G80" s="65"/>
    </row>
    <row r="81" spans="1:7" x14ac:dyDescent="0.4">
      <c r="A81" s="108" t="s">
        <v>59</v>
      </c>
      <c r="B81" s="109">
        <f t="shared" ref="B81:B93" si="6">ROUNDUP(C81*D81/1000,0)</f>
        <v>98</v>
      </c>
      <c r="C81" s="110">
        <v>81</v>
      </c>
      <c r="D81" s="111">
        <v>1200</v>
      </c>
      <c r="E81" s="112" t="s">
        <v>60</v>
      </c>
      <c r="F81" s="113"/>
      <c r="G81" s="114"/>
    </row>
    <row r="82" spans="1:7" x14ac:dyDescent="0.4">
      <c r="A82" s="115" t="s">
        <v>61</v>
      </c>
      <c r="B82" s="55">
        <f t="shared" si="6"/>
        <v>252</v>
      </c>
      <c r="C82" s="56">
        <v>210</v>
      </c>
      <c r="D82" s="57">
        <v>1200</v>
      </c>
      <c r="E82" s="58" t="s">
        <v>62</v>
      </c>
      <c r="F82" s="59" t="s">
        <v>13</v>
      </c>
      <c r="G82" s="60"/>
    </row>
    <row r="83" spans="1:7" x14ac:dyDescent="0.4">
      <c r="A83" s="120" t="s">
        <v>63</v>
      </c>
      <c r="B83" s="126">
        <f t="shared" si="6"/>
        <v>108</v>
      </c>
      <c r="C83" s="121">
        <v>90</v>
      </c>
      <c r="D83" s="122">
        <v>1200</v>
      </c>
      <c r="E83" s="123" t="s">
        <v>64</v>
      </c>
      <c r="F83" s="124"/>
      <c r="G83" s="125"/>
    </row>
    <row r="84" spans="1:7" x14ac:dyDescent="0.4">
      <c r="A84" s="34" t="s">
        <v>65</v>
      </c>
      <c r="B84" s="116">
        <f>SUM(B85:B85)</f>
        <v>17</v>
      </c>
      <c r="C84" s="117"/>
      <c r="D84" s="118"/>
      <c r="E84" s="119"/>
      <c r="F84" s="38"/>
      <c r="G84" s="65"/>
    </row>
    <row r="85" spans="1:7" x14ac:dyDescent="0.4">
      <c r="A85" s="108" t="s">
        <v>59</v>
      </c>
      <c r="B85" s="109">
        <f t="shared" ref="B85" si="7">ROUNDUP(C85*D85/1000,0)</f>
        <v>17</v>
      </c>
      <c r="C85" s="110">
        <v>81</v>
      </c>
      <c r="D85" s="111">
        <v>200</v>
      </c>
      <c r="E85" s="112" t="s">
        <v>66</v>
      </c>
      <c r="F85" s="113"/>
      <c r="G85" s="114"/>
    </row>
    <row r="86" spans="1:7" x14ac:dyDescent="0.4">
      <c r="A86" s="34" t="s">
        <v>67</v>
      </c>
      <c r="B86" s="116">
        <f>SUM(B87:B88)</f>
        <v>45</v>
      </c>
      <c r="C86" s="117"/>
      <c r="D86" s="118"/>
      <c r="E86" s="119"/>
      <c r="F86" s="38"/>
      <c r="G86" s="65"/>
    </row>
    <row r="87" spans="1:7" x14ac:dyDescent="0.4">
      <c r="A87" s="120" t="s">
        <v>68</v>
      </c>
      <c r="B87" s="55">
        <f>ROUNDUP(C87*D87/1000,0)</f>
        <v>15</v>
      </c>
      <c r="C87" s="121">
        <v>5000</v>
      </c>
      <c r="D87" s="122">
        <v>3</v>
      </c>
      <c r="E87" s="123" t="s">
        <v>192</v>
      </c>
      <c r="F87" s="124"/>
      <c r="G87" s="125"/>
    </row>
    <row r="88" spans="1:7" x14ac:dyDescent="0.4">
      <c r="A88" s="48" t="s">
        <v>69</v>
      </c>
      <c r="B88" s="49">
        <f>ROUNDUP(C88*D88/1000,0)</f>
        <v>30</v>
      </c>
      <c r="C88" s="50">
        <v>10000</v>
      </c>
      <c r="D88" s="51">
        <v>3</v>
      </c>
      <c r="E88" s="52" t="s">
        <v>193</v>
      </c>
      <c r="F88" s="53"/>
      <c r="G88" s="54"/>
    </row>
    <row r="89" spans="1:7" x14ac:dyDescent="0.4">
      <c r="A89" s="34" t="s">
        <v>70</v>
      </c>
      <c r="B89" s="35">
        <f>SUM(B90:B93)</f>
        <v>61</v>
      </c>
      <c r="C89" s="117"/>
      <c r="D89" s="118"/>
      <c r="E89" s="119"/>
      <c r="F89" s="38"/>
      <c r="G89" s="65"/>
    </row>
    <row r="90" spans="1:7" x14ac:dyDescent="0.4">
      <c r="A90" s="40" t="s">
        <v>71</v>
      </c>
      <c r="B90" s="41">
        <f t="shared" si="6"/>
        <v>16</v>
      </c>
      <c r="C90" s="42">
        <v>7900</v>
      </c>
      <c r="D90" s="43">
        <v>2</v>
      </c>
      <c r="E90" s="44" t="s">
        <v>72</v>
      </c>
      <c r="F90" s="45"/>
      <c r="G90" s="46"/>
    </row>
    <row r="91" spans="1:7" x14ac:dyDescent="0.4">
      <c r="A91" s="40" t="s">
        <v>73</v>
      </c>
      <c r="B91" s="41">
        <f t="shared" si="6"/>
        <v>3</v>
      </c>
      <c r="C91" s="42">
        <v>1500</v>
      </c>
      <c r="D91" s="43">
        <v>2</v>
      </c>
      <c r="E91" s="44" t="s">
        <v>74</v>
      </c>
      <c r="F91" s="45"/>
      <c r="G91" s="46"/>
    </row>
    <row r="92" spans="1:7" x14ac:dyDescent="0.4">
      <c r="A92" s="40" t="s">
        <v>75</v>
      </c>
      <c r="B92" s="41">
        <f t="shared" si="6"/>
        <v>12</v>
      </c>
      <c r="C92" s="42">
        <v>6000</v>
      </c>
      <c r="D92" s="43">
        <v>2</v>
      </c>
      <c r="E92" s="44" t="s">
        <v>76</v>
      </c>
      <c r="F92" s="45"/>
      <c r="G92" s="46"/>
    </row>
    <row r="93" spans="1:7" x14ac:dyDescent="0.4">
      <c r="A93" s="40" t="s">
        <v>77</v>
      </c>
      <c r="B93" s="41">
        <f t="shared" si="6"/>
        <v>30</v>
      </c>
      <c r="C93" s="42">
        <v>1000</v>
      </c>
      <c r="D93" s="43">
        <v>30</v>
      </c>
      <c r="E93" s="44" t="s">
        <v>78</v>
      </c>
      <c r="F93" s="45"/>
      <c r="G93" s="46"/>
    </row>
    <row r="94" spans="1:7" x14ac:dyDescent="0.4">
      <c r="A94" s="34" t="s">
        <v>79</v>
      </c>
      <c r="B94" s="35">
        <f>SUM(B95:B98)</f>
        <v>61</v>
      </c>
      <c r="C94" s="117"/>
      <c r="D94" s="118"/>
      <c r="E94" s="119"/>
      <c r="F94" s="38"/>
      <c r="G94" s="65"/>
    </row>
    <row r="95" spans="1:7" x14ac:dyDescent="0.4">
      <c r="A95" s="40" t="s">
        <v>71</v>
      </c>
      <c r="B95" s="41">
        <f t="shared" ref="B95:B103" si="8">ROUNDUP(C95*D95/1000,0)</f>
        <v>16</v>
      </c>
      <c r="C95" s="42">
        <v>7900</v>
      </c>
      <c r="D95" s="43">
        <v>2</v>
      </c>
      <c r="E95" s="44" t="s">
        <v>72</v>
      </c>
      <c r="F95" s="45"/>
      <c r="G95" s="46"/>
    </row>
    <row r="96" spans="1:7" x14ac:dyDescent="0.4">
      <c r="A96" s="40" t="s">
        <v>73</v>
      </c>
      <c r="B96" s="41">
        <f t="shared" si="8"/>
        <v>3</v>
      </c>
      <c r="C96" s="42">
        <v>1500</v>
      </c>
      <c r="D96" s="43">
        <v>2</v>
      </c>
      <c r="E96" s="44" t="s">
        <v>74</v>
      </c>
      <c r="F96" s="45"/>
      <c r="G96" s="46"/>
    </row>
    <row r="97" spans="1:9" x14ac:dyDescent="0.4">
      <c r="A97" s="40" t="s">
        <v>75</v>
      </c>
      <c r="B97" s="41">
        <f t="shared" si="8"/>
        <v>12</v>
      </c>
      <c r="C97" s="42">
        <v>6000</v>
      </c>
      <c r="D97" s="43">
        <v>2</v>
      </c>
      <c r="E97" s="44" t="s">
        <v>76</v>
      </c>
      <c r="F97" s="45"/>
      <c r="G97" s="46"/>
    </row>
    <row r="98" spans="1:9" x14ac:dyDescent="0.4">
      <c r="A98" s="115" t="s">
        <v>77</v>
      </c>
      <c r="B98" s="55">
        <f t="shared" si="8"/>
        <v>30</v>
      </c>
      <c r="C98" s="56">
        <v>1000</v>
      </c>
      <c r="D98" s="57">
        <v>30</v>
      </c>
      <c r="E98" s="58" t="s">
        <v>78</v>
      </c>
      <c r="F98" s="59"/>
      <c r="G98" s="60"/>
    </row>
    <row r="99" spans="1:9" x14ac:dyDescent="0.4">
      <c r="A99" s="34" t="s">
        <v>80</v>
      </c>
      <c r="B99" s="116">
        <f>SUM(B100:B103)</f>
        <v>77</v>
      </c>
      <c r="C99" s="117"/>
      <c r="D99" s="118"/>
      <c r="E99" s="119"/>
      <c r="F99" s="38"/>
      <c r="G99" s="65"/>
    </row>
    <row r="100" spans="1:9" x14ac:dyDescent="0.4">
      <c r="A100" s="108" t="s">
        <v>75</v>
      </c>
      <c r="B100" s="55">
        <f t="shared" si="8"/>
        <v>40</v>
      </c>
      <c r="C100" s="110">
        <v>40000</v>
      </c>
      <c r="D100" s="111">
        <v>1</v>
      </c>
      <c r="E100" s="112" t="s">
        <v>81</v>
      </c>
      <c r="F100" s="113"/>
      <c r="G100" s="114"/>
    </row>
    <row r="101" spans="1:9" x14ac:dyDescent="0.4">
      <c r="A101" s="108" t="s">
        <v>82</v>
      </c>
      <c r="B101" s="55">
        <f t="shared" si="8"/>
        <v>10</v>
      </c>
      <c r="C101" s="110">
        <v>10000</v>
      </c>
      <c r="D101" s="111">
        <v>1</v>
      </c>
      <c r="E101" s="112" t="s">
        <v>83</v>
      </c>
      <c r="F101" s="113"/>
      <c r="G101" s="114"/>
    </row>
    <row r="102" spans="1:9" x14ac:dyDescent="0.4">
      <c r="A102" s="108" t="s">
        <v>84</v>
      </c>
      <c r="B102" s="55">
        <f t="shared" si="8"/>
        <v>17</v>
      </c>
      <c r="C102" s="110">
        <v>81</v>
      </c>
      <c r="D102" s="111">
        <v>200</v>
      </c>
      <c r="E102" s="112" t="s">
        <v>85</v>
      </c>
      <c r="F102" s="113"/>
      <c r="G102" s="114"/>
    </row>
    <row r="103" spans="1:9" x14ac:dyDescent="0.4">
      <c r="A103" s="108" t="s">
        <v>86</v>
      </c>
      <c r="B103" s="55">
        <f t="shared" si="8"/>
        <v>10</v>
      </c>
      <c r="C103" s="110">
        <v>10000</v>
      </c>
      <c r="D103" s="111">
        <v>1</v>
      </c>
      <c r="E103" s="112" t="s">
        <v>83</v>
      </c>
      <c r="F103" s="113"/>
      <c r="G103" s="114"/>
    </row>
    <row r="104" spans="1:9" x14ac:dyDescent="0.4">
      <c r="A104" s="34" t="s">
        <v>87</v>
      </c>
      <c r="B104" s="116">
        <f>SUM(B105:B105)</f>
        <v>8</v>
      </c>
      <c r="C104" s="117"/>
      <c r="D104" s="118"/>
      <c r="E104" s="119"/>
      <c r="F104" s="38"/>
      <c r="G104" s="65"/>
    </row>
    <row r="105" spans="1:9" x14ac:dyDescent="0.4">
      <c r="A105" s="108" t="s">
        <v>88</v>
      </c>
      <c r="B105" s="109">
        <f t="shared" ref="B105" si="9">ROUNDUP(C105*D105/1000,0)</f>
        <v>8</v>
      </c>
      <c r="C105" s="110">
        <v>7900</v>
      </c>
      <c r="D105" s="111">
        <v>1</v>
      </c>
      <c r="E105" s="112" t="s">
        <v>89</v>
      </c>
      <c r="F105" s="113"/>
      <c r="G105" s="114"/>
    </row>
    <row r="106" spans="1:9" x14ac:dyDescent="0.4">
      <c r="A106" s="34" t="s">
        <v>90</v>
      </c>
      <c r="B106" s="116">
        <f>SUM(B107:B108)</f>
        <v>113</v>
      </c>
      <c r="C106" s="117"/>
      <c r="D106" s="118"/>
      <c r="E106" s="119"/>
      <c r="F106" s="38"/>
      <c r="G106" s="65"/>
    </row>
    <row r="107" spans="1:9" x14ac:dyDescent="0.4">
      <c r="A107" s="40" t="s">
        <v>71</v>
      </c>
      <c r="B107" s="41">
        <f t="shared" ref="B107:B108" si="10">ROUNDUP(C107*D107/1000,0)</f>
        <v>95</v>
      </c>
      <c r="C107" s="42">
        <v>7900</v>
      </c>
      <c r="D107" s="43">
        <v>12</v>
      </c>
      <c r="E107" s="44" t="s">
        <v>91</v>
      </c>
      <c r="F107" s="113"/>
      <c r="G107" s="114"/>
    </row>
    <row r="108" spans="1:9" x14ac:dyDescent="0.4">
      <c r="A108" s="40" t="s">
        <v>73</v>
      </c>
      <c r="B108" s="41">
        <f t="shared" si="10"/>
        <v>18</v>
      </c>
      <c r="C108" s="42">
        <v>1500</v>
      </c>
      <c r="D108" s="43">
        <v>12</v>
      </c>
      <c r="E108" s="44" t="s">
        <v>92</v>
      </c>
      <c r="F108" s="45"/>
      <c r="G108" s="46"/>
    </row>
    <row r="109" spans="1:9" x14ac:dyDescent="0.4">
      <c r="A109" s="140" t="s">
        <v>194</v>
      </c>
      <c r="B109" s="18">
        <f>B6+B44+B64</f>
        <v>4970</v>
      </c>
      <c r="C109" s="143"/>
      <c r="D109" s="144"/>
      <c r="E109" s="132"/>
      <c r="F109" s="133"/>
      <c r="G109" s="134"/>
      <c r="I109" s="7"/>
    </row>
    <row r="110" spans="1:9" x14ac:dyDescent="0.4">
      <c r="A110" s="140" t="s">
        <v>195</v>
      </c>
      <c r="B110" s="18">
        <f>B109*0.1</f>
        <v>497</v>
      </c>
      <c r="C110" s="143"/>
      <c r="D110" s="144"/>
      <c r="E110" s="132"/>
      <c r="F110" s="133"/>
      <c r="G110" s="134"/>
    </row>
    <row r="111" spans="1:9" ht="18" customHeight="1" thickBot="1" x14ac:dyDescent="0.45">
      <c r="A111" s="141" t="s">
        <v>196</v>
      </c>
      <c r="B111" s="28">
        <f>ROUNDUP(B109+B110,0)</f>
        <v>5467</v>
      </c>
      <c r="C111" s="135"/>
      <c r="D111" s="136"/>
      <c r="E111" s="137"/>
      <c r="F111" s="138"/>
      <c r="G111" s="139"/>
      <c r="H111" s="8"/>
    </row>
    <row r="112" spans="1:9" x14ac:dyDescent="0.4">
      <c r="F112" s="19" t="s">
        <v>13</v>
      </c>
      <c r="G112" s="19" t="s">
        <v>93</v>
      </c>
    </row>
  </sheetData>
  <mergeCells count="10">
    <mergeCell ref="C109:D109"/>
    <mergeCell ref="C110:D110"/>
    <mergeCell ref="C64:D64"/>
    <mergeCell ref="C44:D44"/>
    <mergeCell ref="A2:G2"/>
    <mergeCell ref="C6:D6"/>
    <mergeCell ref="A4:A5"/>
    <mergeCell ref="B4:B5"/>
    <mergeCell ref="E4:E5"/>
    <mergeCell ref="C4:D4"/>
  </mergeCells>
  <phoneticPr fontId="2"/>
  <dataValidations disablePrompts="1" count="2">
    <dataValidation type="list" allowBlank="1" showInputMessage="1" showErrorMessage="1" sqref="F6:F108" xr:uid="{A35D7951-AE37-44C1-978F-612C50C79C44}">
      <formula1>$F$112</formula1>
    </dataValidation>
    <dataValidation type="list" allowBlank="1" showInputMessage="1" showErrorMessage="1" sqref="G6:G108" xr:uid="{F657E864-1349-447F-907D-753FB519E563}">
      <formula1>$G$112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rowBreaks count="1" manualBreakCount="1">
    <brk id="8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2BB-6EBD-48D0-B0B4-7EDBA111DA72}">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47" t="s">
        <v>1</v>
      </c>
      <c r="B2" s="147"/>
      <c r="C2" s="147"/>
      <c r="D2" s="147"/>
      <c r="E2" s="147"/>
      <c r="F2" s="147"/>
      <c r="G2" s="147"/>
    </row>
    <row r="3" spans="1:7" ht="18" thickBot="1" x14ac:dyDescent="0.45">
      <c r="A3" s="11" t="s">
        <v>2</v>
      </c>
      <c r="B3" s="6"/>
      <c r="C3" s="12"/>
      <c r="D3" s="2"/>
      <c r="E3" s="2"/>
    </row>
    <row r="4" spans="1:7" ht="16.5" customHeight="1" x14ac:dyDescent="0.4">
      <c r="A4" s="150" t="s">
        <v>3</v>
      </c>
      <c r="B4" s="152" t="s">
        <v>4</v>
      </c>
      <c r="C4" s="156" t="s">
        <v>5</v>
      </c>
      <c r="D4" s="157"/>
      <c r="E4" s="154" t="s">
        <v>6</v>
      </c>
      <c r="F4" s="3"/>
      <c r="G4" s="4"/>
    </row>
    <row r="5" spans="1:7" ht="24" x14ac:dyDescent="0.4">
      <c r="A5" s="151"/>
      <c r="B5" s="153"/>
      <c r="C5" s="24" t="s">
        <v>7</v>
      </c>
      <c r="D5" s="25" t="s">
        <v>8</v>
      </c>
      <c r="E5" s="155"/>
      <c r="F5" s="26" t="s">
        <v>9</v>
      </c>
      <c r="G5" s="27" t="s">
        <v>10</v>
      </c>
    </row>
    <row r="6" spans="1:7" x14ac:dyDescent="0.4">
      <c r="A6" s="16" t="s">
        <v>11</v>
      </c>
      <c r="B6" s="17">
        <f>B7+B20</f>
        <v>5403</v>
      </c>
      <c r="C6" s="162"/>
      <c r="D6" s="163"/>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58"/>
      <c r="D32" s="159"/>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58"/>
      <c r="D50" s="159"/>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152</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40" t="s">
        <v>194</v>
      </c>
      <c r="B89" s="18">
        <f>B6+B32+B50</f>
        <v>12143</v>
      </c>
      <c r="C89" s="160"/>
      <c r="D89" s="161"/>
      <c r="E89" s="5"/>
      <c r="F89" s="9"/>
      <c r="G89" s="10"/>
    </row>
    <row r="90" spans="1:8" x14ac:dyDescent="0.4">
      <c r="A90" s="140" t="s">
        <v>195</v>
      </c>
      <c r="B90" s="18">
        <f>B89*0.1</f>
        <v>1214.3</v>
      </c>
      <c r="C90" s="160"/>
      <c r="D90" s="161"/>
      <c r="E90" s="5"/>
      <c r="F90" s="9"/>
      <c r="G90" s="10"/>
    </row>
    <row r="91" spans="1:8" ht="18" customHeight="1" thickBot="1" x14ac:dyDescent="0.45">
      <c r="A91" s="141" t="s">
        <v>196</v>
      </c>
      <c r="B91" s="28">
        <f>ROUNDUP(B89+B90,0)</f>
        <v>13358</v>
      </c>
      <c r="C91" s="29"/>
      <c r="D91" s="30"/>
      <c r="E91" s="31"/>
      <c r="F91" s="32"/>
      <c r="G91" s="33"/>
      <c r="H91" s="8"/>
    </row>
    <row r="92" spans="1:8" x14ac:dyDescent="0.4">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G6:G88" xr:uid="{5434E05F-411C-4332-A07A-A4BC4FBF4421}">
      <formula1>$G$92</formula1>
    </dataValidation>
    <dataValidation type="list" allowBlank="1" showInputMessage="1" showErrorMessage="1" sqref="F6:F88" xr:uid="{A9DFB8F6-4509-4950-808E-C0472B88837F}">
      <formula1>$F$92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D49C-BD43-45DD-B6F1-49D698B52FEF}">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47" t="s">
        <v>1</v>
      </c>
      <c r="B2" s="147"/>
      <c r="C2" s="147"/>
      <c r="D2" s="147"/>
      <c r="E2" s="147"/>
      <c r="F2" s="147"/>
      <c r="G2" s="147"/>
    </row>
    <row r="3" spans="1:7" ht="18" thickBot="1" x14ac:dyDescent="0.45">
      <c r="A3" s="11" t="s">
        <v>2</v>
      </c>
      <c r="B3" s="6"/>
      <c r="C3" s="12"/>
      <c r="D3" s="2"/>
      <c r="E3" s="2"/>
    </row>
    <row r="4" spans="1:7" ht="16.5" customHeight="1" x14ac:dyDescent="0.4">
      <c r="A4" s="150" t="s">
        <v>3</v>
      </c>
      <c r="B4" s="152" t="s">
        <v>4</v>
      </c>
      <c r="C4" s="156" t="s">
        <v>5</v>
      </c>
      <c r="D4" s="157"/>
      <c r="E4" s="154" t="s">
        <v>6</v>
      </c>
      <c r="F4" s="3"/>
      <c r="G4" s="4"/>
    </row>
    <row r="5" spans="1:7" ht="24" x14ac:dyDescent="0.4">
      <c r="A5" s="151"/>
      <c r="B5" s="153"/>
      <c r="C5" s="24" t="s">
        <v>7</v>
      </c>
      <c r="D5" s="25" t="s">
        <v>8</v>
      </c>
      <c r="E5" s="155"/>
      <c r="F5" s="26" t="s">
        <v>9</v>
      </c>
      <c r="G5" s="27" t="s">
        <v>10</v>
      </c>
    </row>
    <row r="6" spans="1:7" x14ac:dyDescent="0.4">
      <c r="A6" s="16" t="s">
        <v>11</v>
      </c>
      <c r="B6" s="17">
        <f>B7+B20</f>
        <v>5403</v>
      </c>
      <c r="C6" s="162"/>
      <c r="D6" s="163"/>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58"/>
      <c r="D32" s="159"/>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58"/>
      <c r="D50" s="159"/>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101</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40" t="s">
        <v>194</v>
      </c>
      <c r="B89" s="18">
        <f>B6+B32+B50</f>
        <v>12143</v>
      </c>
      <c r="C89" s="160"/>
      <c r="D89" s="161"/>
      <c r="E89" s="5"/>
      <c r="F89" s="9"/>
      <c r="G89" s="10"/>
    </row>
    <row r="90" spans="1:8" x14ac:dyDescent="0.4">
      <c r="A90" s="140" t="s">
        <v>195</v>
      </c>
      <c r="B90" s="18">
        <f>B89*0.1</f>
        <v>1214.3</v>
      </c>
      <c r="C90" s="160"/>
      <c r="D90" s="161"/>
      <c r="E90" s="5"/>
      <c r="F90" s="9"/>
      <c r="G90" s="10"/>
    </row>
    <row r="91" spans="1:8" ht="18" customHeight="1" thickBot="1" x14ac:dyDescent="0.45">
      <c r="A91" s="141" t="s">
        <v>196</v>
      </c>
      <c r="B91" s="28">
        <f>ROUNDUP(B89+B90,0)</f>
        <v>13358</v>
      </c>
      <c r="C91" s="29"/>
      <c r="D91" s="30"/>
      <c r="E91" s="31"/>
      <c r="F91" s="32"/>
      <c r="G91" s="33"/>
      <c r="H91" s="8"/>
    </row>
    <row r="92" spans="1:8" x14ac:dyDescent="0.4">
      <c r="A92" s="142"/>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F6:F88" xr:uid="{A7F4CF95-5FD9-4B7A-AD3B-4C28894451F9}">
      <formula1>$F$92</formula1>
    </dataValidation>
    <dataValidation type="list" allowBlank="1" showInputMessage="1" showErrorMessage="1" sqref="G6:G88" xr:uid="{2EEB00BF-11A9-4E49-84D6-9C323F87875B}">
      <formula1>$G$92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令和●年度【初年度】</vt:lpstr>
      <vt:lpstr>令和●年度【２年度目】</vt:lpstr>
      <vt:lpstr>令和●年度【３年度目】</vt:lpstr>
      <vt:lpstr>令和●年度【２年度目】!Print_Area</vt:lpstr>
      <vt:lpstr>令和●年度【３年度目】!Print_Area</vt:lpstr>
      <vt:lpstr>令和●年度【初年度】!Print_Area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