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79" documentId="8_{D3474A5B-B207-4156-A611-2112B4B6A8F5}" xr6:coauthVersionLast="47" xr6:coauthVersionMax="47" xr10:uidLastSave="{2ED8DED6-251A-4175-A3C5-64D6EFC42ABC}"/>
  <bookViews>
    <workbookView xWindow="28680" yWindow="-120" windowWidth="29040" windowHeight="15720" tabRatio="779" activeTab="2" xr2:uid="{A6033A6D-6492-4AB7-BE04-1721B4B3244F}"/>
  </bookViews>
  <sheets>
    <sheet name="必要経費概算書（令和８年度分）" sheetId="20" r:id="rId1"/>
    <sheet name="必要経費概算書（令和９年度分）" sheetId="21" r:id="rId2"/>
    <sheet name="必要経費概算書（令和10年度分）" sheetId="22" r:id="rId3"/>
    <sheet name="年度別契約額と割合確認" sheetId="6" r:id="rId4"/>
  </sheets>
  <definedNames>
    <definedName name="_xlnm.Print_Area" localSheetId="3">年度別契約額と割合確認!$A$1:$L$19</definedName>
    <definedName name="_xlnm.Print_Area" localSheetId="2">'必要経費概算書（令和10年度分）'!$A$1:$H$126</definedName>
    <definedName name="_xlnm.Print_Area" localSheetId="0">'必要経費概算書（令和８年度分）'!$A$1:$H$126</definedName>
    <definedName name="_xlnm.Print_Area" localSheetId="1">'必要経費概算書（令和９年度分）'!$A$1:$H$128</definedName>
    <definedName name="_xlnm.Print_Titles" localSheetId="2">'必要経費概算書（令和10年度分）'!$3:$4</definedName>
    <definedName name="_xlnm.Print_Titles" localSheetId="0">'必要経費概算書（令和８年度分）'!$3:$4</definedName>
    <definedName name="_xlnm.Print_Titles" localSheetId="1">'必要経費概算書（令和９年度分）'!$3:$4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 i="20" l="1"/>
  <c r="C20" i="20"/>
  <c r="C50" i="22"/>
  <c r="C35" i="22"/>
  <c r="C44" i="22"/>
  <c r="C45" i="22"/>
  <c r="B45" i="22" s="1"/>
  <c r="C46" i="22"/>
  <c r="C47" i="22"/>
  <c r="C48" i="22"/>
  <c r="C49" i="22"/>
  <c r="C43" i="22"/>
  <c r="C29" i="22"/>
  <c r="C30" i="22"/>
  <c r="C31" i="22"/>
  <c r="C32" i="22"/>
  <c r="C33" i="22"/>
  <c r="C34" i="22"/>
  <c r="C28" i="22"/>
  <c r="I42" i="22"/>
  <c r="I27" i="22"/>
  <c r="C39" i="22"/>
  <c r="C24" i="22"/>
  <c r="J39" i="22"/>
  <c r="U39" i="22" s="1"/>
  <c r="C38" i="22"/>
  <c r="C23" i="22"/>
  <c r="J24" i="22"/>
  <c r="U24" i="22" s="1"/>
  <c r="F43" i="22"/>
  <c r="F44" i="22"/>
  <c r="F45" i="22"/>
  <c r="F46" i="22"/>
  <c r="F47" i="22"/>
  <c r="F49" i="22"/>
  <c r="F28" i="22"/>
  <c r="F29" i="22"/>
  <c r="F30" i="22"/>
  <c r="B30" i="22" s="1"/>
  <c r="F31" i="22"/>
  <c r="F32" i="22"/>
  <c r="F34" i="22"/>
  <c r="F13" i="22"/>
  <c r="F14" i="22"/>
  <c r="F15" i="22"/>
  <c r="F16" i="22"/>
  <c r="F17" i="22"/>
  <c r="F18" i="22"/>
  <c r="F48" i="22" s="1"/>
  <c r="F19" i="22"/>
  <c r="F12" i="22"/>
  <c r="C20" i="22"/>
  <c r="C14" i="22"/>
  <c r="C15" i="22"/>
  <c r="B15" i="22" s="1"/>
  <c r="C16" i="22"/>
  <c r="C17" i="22"/>
  <c r="C18" i="22"/>
  <c r="C19" i="22"/>
  <c r="C13" i="22"/>
  <c r="I12" i="22"/>
  <c r="C9" i="22"/>
  <c r="J9" i="22"/>
  <c r="U9" i="22" s="1"/>
  <c r="C8" i="22"/>
  <c r="C44" i="21"/>
  <c r="C45" i="21"/>
  <c r="B45" i="21" s="1"/>
  <c r="C46" i="21"/>
  <c r="C47" i="21"/>
  <c r="C48" i="21"/>
  <c r="C49" i="21"/>
  <c r="C43" i="21"/>
  <c r="I42" i="21"/>
  <c r="C39" i="21"/>
  <c r="J39" i="21"/>
  <c r="U39" i="21" s="1"/>
  <c r="D38" i="21"/>
  <c r="D23" i="21"/>
  <c r="C35" i="21" s="1"/>
  <c r="C38" i="21"/>
  <c r="C34" i="21"/>
  <c r="C29" i="21"/>
  <c r="C30" i="21"/>
  <c r="B30" i="21" s="1"/>
  <c r="C31" i="21"/>
  <c r="C32" i="21"/>
  <c r="C33" i="21"/>
  <c r="C28" i="21"/>
  <c r="I27" i="21"/>
  <c r="C23" i="21"/>
  <c r="C24" i="21"/>
  <c r="J24" i="21"/>
  <c r="U24" i="21" s="1"/>
  <c r="C39" i="20"/>
  <c r="I42" i="20" s="1"/>
  <c r="C24" i="20"/>
  <c r="I27" i="20" s="1"/>
  <c r="C9" i="20"/>
  <c r="I12" i="20" s="1"/>
  <c r="C14" i="21"/>
  <c r="C15" i="21"/>
  <c r="C16" i="21"/>
  <c r="C17" i="21"/>
  <c r="C18" i="21"/>
  <c r="C19" i="21"/>
  <c r="C13" i="21"/>
  <c r="I12" i="21"/>
  <c r="F43" i="21"/>
  <c r="F44" i="21"/>
  <c r="F45" i="21"/>
  <c r="F46" i="21"/>
  <c r="F47" i="21"/>
  <c r="F49" i="21"/>
  <c r="F28" i="21"/>
  <c r="F29" i="21"/>
  <c r="F30" i="21"/>
  <c r="F31" i="21"/>
  <c r="F32" i="21"/>
  <c r="F34" i="21"/>
  <c r="F13" i="21"/>
  <c r="F14" i="21"/>
  <c r="F15" i="21"/>
  <c r="F16" i="21"/>
  <c r="F17" i="21"/>
  <c r="F18" i="21"/>
  <c r="F48" i="21" s="1"/>
  <c r="F19" i="21"/>
  <c r="F12" i="21"/>
  <c r="C9" i="21"/>
  <c r="C8" i="21"/>
  <c r="C20" i="21" s="1"/>
  <c r="J9" i="21"/>
  <c r="U9" i="21" s="1"/>
  <c r="J39" i="20"/>
  <c r="U39" i="20" s="1"/>
  <c r="J24" i="20"/>
  <c r="U24" i="20" s="1"/>
  <c r="U9" i="20"/>
  <c r="C50" i="20"/>
  <c r="C44" i="20"/>
  <c r="C45" i="20"/>
  <c r="C46" i="20"/>
  <c r="C47" i="20"/>
  <c r="C48" i="20"/>
  <c r="C49" i="20"/>
  <c r="C43" i="20"/>
  <c r="F43" i="20"/>
  <c r="F44" i="20"/>
  <c r="F45" i="20"/>
  <c r="F46" i="20"/>
  <c r="F47" i="20"/>
  <c r="F48" i="20"/>
  <c r="F49" i="20"/>
  <c r="F42" i="20"/>
  <c r="C35" i="20"/>
  <c r="C29" i="20"/>
  <c r="C30" i="20"/>
  <c r="C31" i="20"/>
  <c r="C32" i="20"/>
  <c r="C33" i="20"/>
  <c r="C34" i="20"/>
  <c r="C28" i="20"/>
  <c r="C14" i="20"/>
  <c r="C15" i="20"/>
  <c r="C16" i="20"/>
  <c r="C17" i="20"/>
  <c r="C18" i="20"/>
  <c r="C19" i="20"/>
  <c r="C13" i="20"/>
  <c r="F32" i="20"/>
  <c r="F28" i="20"/>
  <c r="F29" i="20"/>
  <c r="F30" i="20"/>
  <c r="F31" i="20"/>
  <c r="F33" i="20"/>
  <c r="F34" i="20"/>
  <c r="F27" i="20"/>
  <c r="F33" i="21" l="1"/>
  <c r="F33" i="22"/>
  <c r="C50" i="21"/>
  <c r="B15" i="21"/>
  <c r="F35" i="20"/>
  <c r="B35" i="20" s="1"/>
  <c r="F50" i="20" l="1"/>
  <c r="F20" i="22"/>
  <c r="F35" i="22" s="1"/>
  <c r="F20" i="21"/>
  <c r="B19" i="20"/>
  <c r="B18" i="20"/>
  <c r="B17" i="20"/>
  <c r="B16" i="20"/>
  <c r="B15" i="20"/>
  <c r="B14" i="20"/>
  <c r="B13" i="20"/>
  <c r="B12" i="20"/>
  <c r="B45" i="20"/>
  <c r="B30" i="20"/>
  <c r="C38" i="20"/>
  <c r="B38" i="20" s="1"/>
  <c r="C23" i="20"/>
  <c r="B23" i="20" s="1"/>
  <c r="C8" i="20"/>
  <c r="B38" i="22"/>
  <c r="B23" i="22"/>
  <c r="B38" i="21"/>
  <c r="B23" i="21"/>
  <c r="B8" i="22"/>
  <c r="B8" i="21"/>
  <c r="F50" i="21" l="1"/>
  <c r="F35" i="21"/>
  <c r="B8" i="20"/>
  <c r="J9" i="20"/>
  <c r="B9" i="20"/>
  <c r="B43" i="22" l="1"/>
  <c r="B29" i="22"/>
  <c r="B31" i="22"/>
  <c r="B47" i="22"/>
  <c r="B48" i="22"/>
  <c r="B34" i="22"/>
  <c r="B28" i="21"/>
  <c r="B29" i="21"/>
  <c r="B31" i="21"/>
  <c r="B32" i="21"/>
  <c r="B33" i="21"/>
  <c r="B19" i="21"/>
  <c r="B43" i="20"/>
  <c r="B46" i="20"/>
  <c r="B47" i="20"/>
  <c r="B48" i="20"/>
  <c r="B49" i="20"/>
  <c r="B27" i="20"/>
  <c r="B29" i="20"/>
  <c r="B32" i="20"/>
  <c r="B33" i="20"/>
  <c r="B34" i="20"/>
  <c r="B95" i="22"/>
  <c r="B95" i="21"/>
  <c r="B123" i="22"/>
  <c r="B122" i="22"/>
  <c r="B121" i="22"/>
  <c r="B119" i="22"/>
  <c r="B118" i="22"/>
  <c r="B117" i="22"/>
  <c r="B116" i="22"/>
  <c r="B115" i="22"/>
  <c r="B113" i="22"/>
  <c r="B112" i="22"/>
  <c r="B109" i="22"/>
  <c r="B108" i="22"/>
  <c r="B107" i="22"/>
  <c r="B106" i="22"/>
  <c r="B105" i="22"/>
  <c r="B104" i="22" s="1"/>
  <c r="B103" i="22"/>
  <c r="B102" i="22"/>
  <c r="B101" i="22"/>
  <c r="B100" i="22"/>
  <c r="B99" i="22"/>
  <c r="B96" i="22"/>
  <c r="B94" i="22"/>
  <c r="B92" i="22"/>
  <c r="B91" i="22"/>
  <c r="B90" i="22"/>
  <c r="B89" i="22"/>
  <c r="B88" i="22"/>
  <c r="B87" i="22"/>
  <c r="B85" i="22"/>
  <c r="B84" i="22"/>
  <c r="B83" i="22"/>
  <c r="B82" i="22"/>
  <c r="B81" i="22"/>
  <c r="B77" i="22"/>
  <c r="B76" i="22"/>
  <c r="B75" i="22"/>
  <c r="B74" i="22"/>
  <c r="B73" i="22"/>
  <c r="B72" i="22"/>
  <c r="B70" i="22"/>
  <c r="B69" i="22"/>
  <c r="B68" i="22"/>
  <c r="B67" i="22"/>
  <c r="B65" i="22"/>
  <c r="B64" i="22"/>
  <c r="B63" i="22"/>
  <c r="B62" i="22"/>
  <c r="B60" i="22"/>
  <c r="B59" i="22"/>
  <c r="B58" i="22"/>
  <c r="B56" i="22"/>
  <c r="B55" i="22"/>
  <c r="B54" i="22"/>
  <c r="B53" i="22"/>
  <c r="B41" i="22"/>
  <c r="B40" i="22"/>
  <c r="B39" i="22"/>
  <c r="B37" i="22"/>
  <c r="B26" i="22"/>
  <c r="B25" i="22"/>
  <c r="B24" i="22"/>
  <c r="B22" i="22"/>
  <c r="B11" i="22"/>
  <c r="B10" i="22"/>
  <c r="B9" i="22"/>
  <c r="B7" i="22"/>
  <c r="B123" i="21"/>
  <c r="B122" i="21"/>
  <c r="B121" i="21"/>
  <c r="B119" i="21"/>
  <c r="B118" i="21"/>
  <c r="B117" i="21"/>
  <c r="B116" i="21"/>
  <c r="B115" i="21"/>
  <c r="B113" i="21"/>
  <c r="B112" i="21"/>
  <c r="B109" i="21"/>
  <c r="B108" i="21"/>
  <c r="B107" i="21"/>
  <c r="B106" i="21"/>
  <c r="B105" i="21"/>
  <c r="B103" i="21"/>
  <c r="B102" i="21"/>
  <c r="B101" i="21"/>
  <c r="B100" i="21"/>
  <c r="B99" i="21"/>
  <c r="B96" i="21"/>
  <c r="B94" i="21"/>
  <c r="B92" i="21"/>
  <c r="B91" i="21"/>
  <c r="B90" i="21"/>
  <c r="B89" i="21"/>
  <c r="B88" i="21"/>
  <c r="B87" i="21"/>
  <c r="B85" i="21"/>
  <c r="B84" i="21"/>
  <c r="B83" i="21"/>
  <c r="B82" i="21"/>
  <c r="B81" i="21"/>
  <c r="B77" i="21"/>
  <c r="B76" i="21"/>
  <c r="B75" i="21"/>
  <c r="B74" i="21"/>
  <c r="B73" i="21"/>
  <c r="B72" i="21"/>
  <c r="B70" i="21"/>
  <c r="B69" i="21"/>
  <c r="B68" i="21"/>
  <c r="B67" i="21"/>
  <c r="B65" i="21"/>
  <c r="B64" i="21"/>
  <c r="B63" i="21"/>
  <c r="B62" i="21"/>
  <c r="B60" i="21"/>
  <c r="B59" i="21"/>
  <c r="B58" i="21"/>
  <c r="B56" i="21"/>
  <c r="B55" i="21"/>
  <c r="B54" i="21"/>
  <c r="B53" i="21"/>
  <c r="B41" i="21"/>
  <c r="B40" i="21"/>
  <c r="B39" i="21"/>
  <c r="B37" i="21"/>
  <c r="B26" i="21"/>
  <c r="B25" i="21"/>
  <c r="B24" i="21"/>
  <c r="B22" i="21"/>
  <c r="B11" i="21"/>
  <c r="B10" i="21"/>
  <c r="B9" i="21"/>
  <c r="B7" i="21"/>
  <c r="B64" i="20"/>
  <c r="B69" i="20"/>
  <c r="B68" i="20"/>
  <c r="B60" i="20"/>
  <c r="B37" i="20"/>
  <c r="B22" i="20"/>
  <c r="B7" i="20"/>
  <c r="B75" i="20"/>
  <c r="B76" i="20"/>
  <c r="B73" i="20"/>
  <c r="B40" i="20"/>
  <c r="B25" i="20"/>
  <c r="B10" i="20"/>
  <c r="B123" i="20"/>
  <c r="B122" i="20"/>
  <c r="B121" i="20"/>
  <c r="B119" i="20"/>
  <c r="B118" i="20"/>
  <c r="B117" i="20"/>
  <c r="B116" i="20"/>
  <c r="B115" i="20"/>
  <c r="B113" i="20"/>
  <c r="B112" i="20"/>
  <c r="B109" i="20"/>
  <c r="B108" i="20"/>
  <c r="B107" i="20"/>
  <c r="B106" i="20"/>
  <c r="B105" i="20"/>
  <c r="B103" i="20"/>
  <c r="B102" i="20"/>
  <c r="B101" i="20"/>
  <c r="B100" i="20"/>
  <c r="B99" i="20"/>
  <c r="B96" i="20"/>
  <c r="B95" i="20"/>
  <c r="B94" i="20"/>
  <c r="B92" i="20"/>
  <c r="B91" i="20"/>
  <c r="B90" i="20"/>
  <c r="B89" i="20"/>
  <c r="B88" i="20"/>
  <c r="B87" i="20"/>
  <c r="B85" i="20"/>
  <c r="B84" i="20"/>
  <c r="B83" i="20"/>
  <c r="B82" i="20"/>
  <c r="B81" i="20"/>
  <c r="B77" i="20"/>
  <c r="B74" i="20"/>
  <c r="B72" i="20"/>
  <c r="B70" i="20"/>
  <c r="B67" i="20"/>
  <c r="B65" i="20"/>
  <c r="B63" i="20"/>
  <c r="B62" i="20"/>
  <c r="B59" i="20"/>
  <c r="B58" i="20"/>
  <c r="B56" i="20"/>
  <c r="B55" i="20"/>
  <c r="B54" i="20"/>
  <c r="B53" i="20"/>
  <c r="B44" i="20"/>
  <c r="B41" i="20"/>
  <c r="B39" i="20"/>
  <c r="B31" i="20"/>
  <c r="B28" i="20"/>
  <c r="B26" i="20"/>
  <c r="B24" i="20"/>
  <c r="B21" i="20" s="1"/>
  <c r="B20" i="20"/>
  <c r="B11" i="20"/>
  <c r="B93" i="22"/>
  <c r="B42" i="20" l="1"/>
  <c r="B50" i="20"/>
  <c r="B36" i="20" s="1"/>
  <c r="F27" i="22"/>
  <c r="B20" i="22"/>
  <c r="B93" i="21"/>
  <c r="F27" i="21"/>
  <c r="B20" i="21"/>
  <c r="B80" i="21"/>
  <c r="B18" i="22"/>
  <c r="B111" i="20"/>
  <c r="B57" i="20"/>
  <c r="B12" i="21"/>
  <c r="B14" i="21"/>
  <c r="B98" i="22"/>
  <c r="B120" i="22"/>
  <c r="B66" i="22"/>
  <c r="B52" i="22"/>
  <c r="B97" i="22"/>
  <c r="F9" i="6" s="1"/>
  <c r="B57" i="22"/>
  <c r="B104" i="21"/>
  <c r="B61" i="20"/>
  <c r="B71" i="20"/>
  <c r="B16" i="22"/>
  <c r="B57" i="21"/>
  <c r="B17" i="21"/>
  <c r="B52" i="20"/>
  <c r="B86" i="20"/>
  <c r="B66" i="20"/>
  <c r="B6" i="20"/>
  <c r="B17" i="22"/>
  <c r="B46" i="22"/>
  <c r="B61" i="22"/>
  <c r="B71" i="22"/>
  <c r="B86" i="22"/>
  <c r="B111" i="22"/>
  <c r="B33" i="22"/>
  <c r="B80" i="22"/>
  <c r="B32" i="22"/>
  <c r="B114" i="22"/>
  <c r="B61" i="21"/>
  <c r="B114" i="21"/>
  <c r="B120" i="21"/>
  <c r="B52" i="21"/>
  <c r="B86" i="21"/>
  <c r="B66" i="21"/>
  <c r="B71" i="21"/>
  <c r="B98" i="21"/>
  <c r="B111" i="21"/>
  <c r="B48" i="21"/>
  <c r="B18" i="21"/>
  <c r="B43" i="21"/>
  <c r="B80" i="20"/>
  <c r="B93" i="20"/>
  <c r="B104" i="20"/>
  <c r="B114" i="20"/>
  <c r="B13" i="21"/>
  <c r="B28" i="22"/>
  <c r="B16" i="21"/>
  <c r="B12" i="22"/>
  <c r="B98" i="20"/>
  <c r="B120" i="20"/>
  <c r="B13" i="22"/>
  <c r="B44" i="22"/>
  <c r="F42" i="21"/>
  <c r="B14" i="22"/>
  <c r="B49" i="21"/>
  <c r="B34" i="21"/>
  <c r="F42" i="22"/>
  <c r="B47" i="21"/>
  <c r="B49" i="22"/>
  <c r="B46" i="21"/>
  <c r="B19" i="22"/>
  <c r="B44" i="21"/>
  <c r="B6" i="22" l="1"/>
  <c r="B6" i="21"/>
  <c r="B42" i="22"/>
  <c r="F50" i="22"/>
  <c r="B50" i="22" s="1"/>
  <c r="B36" i="22" s="1"/>
  <c r="B27" i="22"/>
  <c r="B35" i="22"/>
  <c r="B21" i="22" s="1"/>
  <c r="B51" i="22"/>
  <c r="F6" i="6" s="1"/>
  <c r="B79" i="22"/>
  <c r="F8" i="6" s="1"/>
  <c r="B79" i="21"/>
  <c r="E8" i="6" s="1"/>
  <c r="B42" i="21"/>
  <c r="B50" i="21"/>
  <c r="B27" i="21"/>
  <c r="B35" i="21"/>
  <c r="B97" i="21"/>
  <c r="E9" i="6" s="1"/>
  <c r="B51" i="20"/>
  <c r="D6" i="6" s="1"/>
  <c r="B110" i="20"/>
  <c r="D10" i="6" s="1"/>
  <c r="B110" i="22"/>
  <c r="F10" i="6" s="1"/>
  <c r="F7" i="6" s="1"/>
  <c r="F14" i="6" s="1"/>
  <c r="B5" i="20"/>
  <c r="B110" i="21"/>
  <c r="E10" i="6" s="1"/>
  <c r="B51" i="21"/>
  <c r="E6" i="6" s="1"/>
  <c r="B97" i="20"/>
  <c r="D9" i="6" s="1"/>
  <c r="B79" i="20"/>
  <c r="D8" i="6" s="1"/>
  <c r="D5" i="6" l="1"/>
  <c r="B36" i="21"/>
  <c r="B21" i="21"/>
  <c r="G8" i="6"/>
  <c r="G9" i="6"/>
  <c r="E7" i="6"/>
  <c r="E14" i="6" s="1"/>
  <c r="B78" i="22"/>
  <c r="B78" i="20"/>
  <c r="B124" i="20" s="1"/>
  <c r="B125" i="20" s="1"/>
  <c r="B5" i="22"/>
  <c r="F5" i="6" s="1"/>
  <c r="B78" i="21"/>
  <c r="G10" i="6"/>
  <c r="G6" i="6"/>
  <c r="D7" i="6"/>
  <c r="G7" i="6" l="1"/>
  <c r="G14" i="6" s="1"/>
  <c r="B18" i="6" s="1"/>
  <c r="G18" i="6" s="1"/>
  <c r="B5" i="21"/>
  <c r="E5" i="6" s="1"/>
  <c r="G5" i="6" s="1"/>
  <c r="B126" i="20"/>
  <c r="B124" i="22"/>
  <c r="D14" i="6"/>
  <c r="D11" i="6"/>
  <c r="F11" i="6"/>
  <c r="D12" i="6" l="1"/>
  <c r="D13" i="6" s="1"/>
  <c r="B125" i="22"/>
  <c r="B126" i="22" s="1"/>
  <c r="E11" i="6"/>
  <c r="J5" i="6" s="1"/>
  <c r="B124" i="21"/>
  <c r="I5" i="6"/>
  <c r="F12" i="6"/>
  <c r="F13" i="6" s="1"/>
  <c r="K5" i="6"/>
  <c r="B125" i="21" l="1"/>
  <c r="B126" i="21" s="1"/>
  <c r="E12" i="6"/>
  <c r="E13" i="6" s="1"/>
  <c r="G13" i="6" s="1"/>
  <c r="G11" i="6"/>
  <c r="G1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8" authorId="0" shapeId="0" xr:uid="{76721AC4-009A-419A-9FF3-1974CEDABCC5}">
      <text>
        <r>
          <rPr>
            <b/>
            <sz val="9"/>
            <color indexed="81"/>
            <rFont val="ＭＳ Ｐゴシック"/>
            <family val="3"/>
            <charset val="128"/>
          </rPr>
          <t>入力してください</t>
        </r>
      </text>
    </comment>
  </commentList>
</comments>
</file>

<file path=xl/sharedStrings.xml><?xml version="1.0" encoding="utf-8"?>
<sst xmlns="http://schemas.openxmlformats.org/spreadsheetml/2006/main" count="1135" uniqueCount="170">
  <si>
    <t>委託事業対象経費</t>
    <rPh sb="0" eb="2">
      <t>イタク</t>
    </rPh>
    <rPh sb="2" eb="4">
      <t>ジギョウ</t>
    </rPh>
    <rPh sb="4" eb="6">
      <t>タイショウ</t>
    </rPh>
    <rPh sb="6" eb="8">
      <t>ケイヒ</t>
    </rPh>
    <phoneticPr fontId="2"/>
  </si>
  <si>
    <t>内訳</t>
    <rPh sb="0" eb="2">
      <t>ウチワケ</t>
    </rPh>
    <phoneticPr fontId="2"/>
  </si>
  <si>
    <t>備考</t>
    <rPh sb="0" eb="2">
      <t>ビコウ</t>
    </rPh>
    <phoneticPr fontId="2"/>
  </si>
  <si>
    <t>　・事業推進員健康保険</t>
    <rPh sb="2" eb="4">
      <t>ジギョウ</t>
    </rPh>
    <rPh sb="4" eb="7">
      <t>スイシンイン</t>
    </rPh>
    <rPh sb="7" eb="9">
      <t>ケンコウ</t>
    </rPh>
    <rPh sb="9" eb="11">
      <t>ホケン</t>
    </rPh>
    <phoneticPr fontId="2"/>
  </si>
  <si>
    <t>　・事業推進員介護保険</t>
    <rPh sb="2" eb="4">
      <t>ジギョウ</t>
    </rPh>
    <rPh sb="4" eb="7">
      <t>スイシンイン</t>
    </rPh>
    <rPh sb="7" eb="9">
      <t>カイゴ</t>
    </rPh>
    <rPh sb="9" eb="11">
      <t>ホケン</t>
    </rPh>
    <phoneticPr fontId="2"/>
  </si>
  <si>
    <t>　・事業推進員雇用保険料</t>
    <rPh sb="2" eb="4">
      <t>ジギョウ</t>
    </rPh>
    <rPh sb="4" eb="7">
      <t>スイシンイン</t>
    </rPh>
    <rPh sb="7" eb="9">
      <t>コヨウ</t>
    </rPh>
    <rPh sb="9" eb="11">
      <t>ホケン</t>
    </rPh>
    <rPh sb="11" eb="12">
      <t>リョウ</t>
    </rPh>
    <phoneticPr fontId="2"/>
  </si>
  <si>
    <t>　・事業推進員労災保険料</t>
    <rPh sb="2" eb="4">
      <t>ジギョウ</t>
    </rPh>
    <rPh sb="4" eb="6">
      <t>スイシン</t>
    </rPh>
    <rPh sb="6" eb="7">
      <t>イン</t>
    </rPh>
    <rPh sb="7" eb="9">
      <t>ロウサイ</t>
    </rPh>
    <rPh sb="9" eb="11">
      <t>ホケン</t>
    </rPh>
    <rPh sb="11" eb="12">
      <t>リョウ</t>
    </rPh>
    <phoneticPr fontId="2"/>
  </si>
  <si>
    <t>　・事業推進員石綿健康被害救済法に基づく一般拠出金</t>
    <rPh sb="2" eb="4">
      <t>ジギョウ</t>
    </rPh>
    <rPh sb="4" eb="7">
      <t>スイシンイン</t>
    </rPh>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</si>
  <si>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・電話料</t>
    <rPh sb="2" eb="5">
      <t>デンワリョウ</t>
    </rPh>
    <phoneticPr fontId="2"/>
  </si>
  <si>
    <t>　・郵送料</t>
    <rPh sb="2" eb="5">
      <t>ユウソウリョウ</t>
    </rPh>
    <phoneticPr fontId="2"/>
  </si>
  <si>
    <t>　・講師謝金</t>
    <rPh sb="2" eb="4">
      <t>コウシ</t>
    </rPh>
    <rPh sb="4" eb="6">
      <t>シャキン</t>
    </rPh>
    <phoneticPr fontId="2"/>
  </si>
  <si>
    <t>　・会場使用料</t>
    <rPh sb="2" eb="4">
      <t>カイジョウ</t>
    </rPh>
    <rPh sb="4" eb="7">
      <t>シヨウリョウ</t>
    </rPh>
    <phoneticPr fontId="2"/>
  </si>
  <si>
    <t>委託費の
額（千円）</t>
    <rPh sb="0" eb="2">
      <t>イタク</t>
    </rPh>
    <rPh sb="2" eb="3">
      <t>ヒ</t>
    </rPh>
    <rPh sb="5" eb="6">
      <t>ガク</t>
    </rPh>
    <rPh sb="7" eb="9">
      <t>センエン</t>
    </rPh>
    <phoneticPr fontId="2"/>
  </si>
  <si>
    <t>　・レンタルサーバー使用料</t>
    <rPh sb="10" eb="13">
      <t>シヨウリョウ</t>
    </rPh>
    <phoneticPr fontId="2"/>
  </si>
  <si>
    <t>　・PCリース代</t>
    <rPh sb="7" eb="8">
      <t>ダイ</t>
    </rPh>
    <phoneticPr fontId="2"/>
  </si>
  <si>
    <t>　・光回線使用・インターネット接続料</t>
    <rPh sb="2" eb="3">
      <t>ヒカリ</t>
    </rPh>
    <rPh sb="3" eb="5">
      <t>カイセン</t>
    </rPh>
    <rPh sb="5" eb="7">
      <t>シヨウ</t>
    </rPh>
    <rPh sb="15" eb="17">
      <t>セツゾク</t>
    </rPh>
    <rPh sb="17" eb="18">
      <t>リョウ</t>
    </rPh>
    <phoneticPr fontId="2"/>
  </si>
  <si>
    <t>　・事業推進員超過勤務手当</t>
    <rPh sb="2" eb="4">
      <t>ジギョウ</t>
    </rPh>
    <rPh sb="4" eb="7">
      <t>スイシンイン</t>
    </rPh>
    <rPh sb="7" eb="9">
      <t>チョウカ</t>
    </rPh>
    <rPh sb="9" eb="11">
      <t>キンム</t>
    </rPh>
    <rPh sb="11" eb="13">
      <t>テアテ</t>
    </rPh>
    <phoneticPr fontId="2"/>
  </si>
  <si>
    <t xml:space="preserve">合計額
</t>
    <rPh sb="0" eb="3">
      <t>ゴウケイガク</t>
    </rPh>
    <phoneticPr fontId="2"/>
  </si>
  <si>
    <t>　・事業推進員健康保険</t>
    <rPh sb="7" eb="9">
      <t>ケンコウ</t>
    </rPh>
    <rPh sb="9" eb="11">
      <t>ホケン</t>
    </rPh>
    <phoneticPr fontId="2"/>
  </si>
  <si>
    <t>　・事業推進員介護保険</t>
    <rPh sb="7" eb="9">
      <t>カイゴ</t>
    </rPh>
    <rPh sb="9" eb="11">
      <t>ホケン</t>
    </rPh>
    <phoneticPr fontId="2"/>
  </si>
  <si>
    <t>　・事業推進員雇用保険料</t>
    <rPh sb="7" eb="9">
      <t>コヨウ</t>
    </rPh>
    <rPh sb="9" eb="11">
      <t>ホケン</t>
    </rPh>
    <rPh sb="11" eb="12">
      <t>リョウ</t>
    </rPh>
    <phoneticPr fontId="2"/>
  </si>
  <si>
    <t>　・事業推進員労災保険料</t>
    <rPh sb="7" eb="9">
      <t>ロウサイ</t>
    </rPh>
    <rPh sb="9" eb="11">
      <t>ホケン</t>
    </rPh>
    <rPh sb="11" eb="12">
      <t>リョウ</t>
    </rPh>
    <phoneticPr fontId="2"/>
  </si>
  <si>
    <t>　・事業推進員石綿健康被害救済法に基づく一般拠出金</t>
    <rPh sb="7" eb="8">
      <t>イシ</t>
    </rPh>
    <rPh sb="8" eb="9">
      <t>メン</t>
    </rPh>
    <rPh sb="9" eb="11">
      <t>ケンコウ</t>
    </rPh>
    <rPh sb="11" eb="13">
      <t>ヒガイ</t>
    </rPh>
    <rPh sb="13" eb="15">
      <t>キュウサイ</t>
    </rPh>
    <rPh sb="15" eb="16">
      <t>ホウ</t>
    </rPh>
    <rPh sb="17" eb="18">
      <t>モト</t>
    </rPh>
    <rPh sb="20" eb="22">
      <t>イッパン</t>
    </rPh>
    <rPh sb="22" eb="24">
      <t>キョシュツ</t>
    </rPh>
    <rPh sb="24" eb="25">
      <t>キン</t>
    </rPh>
    <phoneticPr fontId="2"/>
  </si>
  <si>
    <t>　・自動車リース代</t>
    <rPh sb="2" eb="5">
      <t>ジドウシャ</t>
    </rPh>
    <rPh sb="8" eb="9">
      <t>ダイ</t>
    </rPh>
    <phoneticPr fontId="2"/>
  </si>
  <si>
    <t>　・複合機リース代</t>
    <rPh sb="2" eb="5">
      <t>フクゴウキ</t>
    </rPh>
    <rPh sb="8" eb="9">
      <t>ダイ</t>
    </rPh>
    <phoneticPr fontId="2"/>
  </si>
  <si>
    <t>　・ガソリン代</t>
    <rPh sb="6" eb="7">
      <t>ダイ</t>
    </rPh>
    <phoneticPr fontId="2"/>
  </si>
  <si>
    <t>　・会場施設（マイク・プロジェクター一式）使用料</t>
    <rPh sb="2" eb="4">
      <t>カイジョウ</t>
    </rPh>
    <rPh sb="4" eb="6">
      <t>シセツ</t>
    </rPh>
    <rPh sb="18" eb="20">
      <t>イッシキ</t>
    </rPh>
    <rPh sb="21" eb="24">
      <t>シヨウリョウ</t>
    </rPh>
    <phoneticPr fontId="2"/>
  </si>
  <si>
    <t>　・会場施設料（マイク・プロジェクター一式・演台）</t>
    <rPh sb="2" eb="4">
      <t>カイジョウ</t>
    </rPh>
    <rPh sb="4" eb="7">
      <t>シセツリョウ</t>
    </rPh>
    <rPh sb="19" eb="21">
      <t>イッシキ</t>
    </rPh>
    <rPh sb="22" eb="24">
      <t>エンダイ</t>
    </rPh>
    <phoneticPr fontId="2"/>
  </si>
  <si>
    <t>（１）情報チャンネルＨＰ</t>
    <rPh sb="3" eb="5">
      <t>ジョウホウ</t>
    </rPh>
    <phoneticPr fontId="2"/>
  </si>
  <si>
    <t>　・事務所借料</t>
    <rPh sb="2" eb="4">
      <t>ジム</t>
    </rPh>
    <rPh sb="4" eb="5">
      <t>ショ</t>
    </rPh>
    <rPh sb="5" eb="7">
      <t>シャクリョウ</t>
    </rPh>
    <phoneticPr fontId="2"/>
  </si>
  <si>
    <t>　・プログラム資料</t>
    <rPh sb="7" eb="9">
      <t>シリョウ</t>
    </rPh>
    <phoneticPr fontId="2"/>
  </si>
  <si>
    <t>=</t>
    <phoneticPr fontId="3"/>
  </si>
  <si>
    <t xml:space="preserve">   /</t>
    <phoneticPr fontId="3"/>
  </si>
  <si>
    <t>※</t>
    <phoneticPr fontId="3"/>
  </si>
  <si>
    <t>　・事業推進員厚生年金保険料</t>
    <rPh sb="2" eb="4">
      <t>ジギョウ</t>
    </rPh>
    <rPh sb="4" eb="7">
      <t>スイシンイン</t>
    </rPh>
    <rPh sb="9" eb="11">
      <t>ネンキン</t>
    </rPh>
    <rPh sb="11" eb="13">
      <t>ホケン</t>
    </rPh>
    <rPh sb="13" eb="14">
      <t>リョウ</t>
    </rPh>
    <phoneticPr fontId="2"/>
  </si>
  <si>
    <t>　・事業推進員厚生年金保険料</t>
    <rPh sb="9" eb="11">
      <t>ネンキン</t>
    </rPh>
    <rPh sb="11" eb="13">
      <t>ホケン</t>
    </rPh>
    <rPh sb="13" eb="14">
      <t>リョウ</t>
    </rPh>
    <phoneticPr fontId="2"/>
  </si>
  <si>
    <t>　・事業推進員子ども・子育て拠出金</t>
    <rPh sb="2" eb="4">
      <t>ジギョウ</t>
    </rPh>
    <rPh sb="4" eb="6">
      <t>スイシン</t>
    </rPh>
    <rPh sb="6" eb="7">
      <t>イン</t>
    </rPh>
    <phoneticPr fontId="2"/>
  </si>
  <si>
    <t>　・事業推進員子ども・子育て拠出金</t>
    <phoneticPr fontId="2"/>
  </si>
  <si>
    <t>　・基本教材等</t>
    <rPh sb="2" eb="4">
      <t>キホン</t>
    </rPh>
    <rPh sb="4" eb="6">
      <t>キョウザイ</t>
    </rPh>
    <rPh sb="6" eb="7">
      <t>トウ</t>
    </rPh>
    <phoneticPr fontId="2"/>
  </si>
  <si>
    <t>　・講師旅費（○○市を想定）</t>
    <rPh sb="2" eb="4">
      <t>コウシ</t>
    </rPh>
    <rPh sb="4" eb="6">
      <t>リョヒ</t>
    </rPh>
    <rPh sb="9" eb="10">
      <t>シ</t>
    </rPh>
    <rPh sb="11" eb="13">
      <t>ソウテイ</t>
    </rPh>
    <phoneticPr fontId="2"/>
  </si>
  <si>
    <t>（１）××講習会</t>
    <rPh sb="5" eb="8">
      <t>コウシュウカイ</t>
    </rPh>
    <phoneticPr fontId="2"/>
  </si>
  <si>
    <t>（２）○△講習会</t>
    <rPh sb="5" eb="8">
      <t>コウシュウカイ</t>
    </rPh>
    <phoneticPr fontId="2"/>
  </si>
  <si>
    <t>　・マーケティング調査費</t>
    <rPh sb="9" eb="11">
      <t>チョウサ</t>
    </rPh>
    <rPh sb="11" eb="12">
      <t>ヒ</t>
    </rPh>
    <phoneticPr fontId="2"/>
  </si>
  <si>
    <t>　・求職者地域内滞在費</t>
    <rPh sb="2" eb="5">
      <t>キュウショクシャ</t>
    </rPh>
    <rPh sb="5" eb="8">
      <t>チイキナイ</t>
    </rPh>
    <rPh sb="8" eb="11">
      <t>タイザイヒ</t>
    </rPh>
    <phoneticPr fontId="2"/>
  </si>
  <si>
    <t>　・専門アドバイザー謝金</t>
    <rPh sb="2" eb="4">
      <t>センモン</t>
    </rPh>
    <rPh sb="10" eb="12">
      <t>シャキン</t>
    </rPh>
    <phoneticPr fontId="2"/>
  </si>
  <si>
    <t>（２）合同就職セミナー、面接会</t>
    <rPh sb="3" eb="5">
      <t>ゴウドウ</t>
    </rPh>
    <rPh sb="5" eb="7">
      <t>シュウショク</t>
    </rPh>
    <rPh sb="12" eb="15">
      <t>メンセツカイ</t>
    </rPh>
    <phoneticPr fontId="2"/>
  </si>
  <si>
    <t>１　人件費</t>
    <rPh sb="2" eb="5">
      <t>ジンケンヒ</t>
    </rPh>
    <phoneticPr fontId="2"/>
  </si>
  <si>
    <t>２　管理費</t>
    <rPh sb="2" eb="5">
      <t>カンリヒ</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</si>
  <si>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</si>
  <si>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</si>
  <si>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</si>
  <si>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３　事業費</t>
    <rPh sb="2" eb="5">
      <t>ジギョウヒ</t>
    </rPh>
    <phoneticPr fontId="2"/>
  </si>
  <si>
    <t>小計（１＋２＋３）</t>
    <rPh sb="0" eb="2">
      <t>ショウケイ</t>
    </rPh>
    <phoneticPr fontId="3"/>
  </si>
  <si>
    <t>５　消費税</t>
    <rPh sb="2" eb="5">
      <t>ショウヒゼイ</t>
    </rPh>
    <phoneticPr fontId="2"/>
  </si>
  <si>
    <t>４　小計（１＋２＋３）</t>
    <rPh sb="2" eb="4">
      <t>ショウケイ</t>
    </rPh>
    <phoneticPr fontId="2"/>
  </si>
  <si>
    <t>　①事業所の魅力向上、
　　　事業拡大の取組</t>
    <rPh sb="2" eb="5">
      <t>ジギョウショ</t>
    </rPh>
    <rPh sb="6" eb="8">
      <t>ミリョク</t>
    </rPh>
    <rPh sb="8" eb="10">
      <t>コウジョウ</t>
    </rPh>
    <rPh sb="15" eb="17">
      <t>ジギョウ</t>
    </rPh>
    <rPh sb="17" eb="19">
      <t>カクダイ</t>
    </rPh>
    <rPh sb="20" eb="22">
      <t>トリクミ</t>
    </rPh>
    <phoneticPr fontId="2"/>
  </si>
  <si>
    <t>　②人材育成の取組</t>
    <rPh sb="2" eb="4">
      <t>ジンザイ</t>
    </rPh>
    <rPh sb="4" eb="6">
      <t>イクセイ</t>
    </rPh>
    <rPh sb="7" eb="9">
      <t>トリクミ</t>
    </rPh>
    <phoneticPr fontId="2"/>
  </si>
  <si>
    <t>　③就職促進の取組</t>
    <rPh sb="2" eb="4">
      <t>シュウショク</t>
    </rPh>
    <rPh sb="4" eb="6">
      <t>ソクシン</t>
    </rPh>
    <rPh sb="7" eb="9">
      <t>トリクミ</t>
    </rPh>
    <phoneticPr fontId="2"/>
  </si>
  <si>
    <t>（　　○○市地域雇用創造　　）協議会</t>
    <rPh sb="5" eb="6">
      <t>シ</t>
    </rPh>
    <rPh sb="6" eb="8">
      <t>チイキ</t>
    </rPh>
    <rPh sb="8" eb="10">
      <t>コヨウ</t>
    </rPh>
    <rPh sb="10" eb="12">
      <t>ソウゾウ</t>
    </rPh>
    <rPh sb="15" eb="18">
      <t>キョウギカイ</t>
    </rPh>
    <phoneticPr fontId="2"/>
  </si>
  <si>
    <t>地域雇用活性化推進事業の年度別契約額と割合確認</t>
    <rPh sb="0" eb="2">
      <t>チイキ</t>
    </rPh>
    <rPh sb="2" eb="4">
      <t>コヨウ</t>
    </rPh>
    <rPh sb="4" eb="7">
      <t>カッセイカ</t>
    </rPh>
    <rPh sb="7" eb="9">
      <t>スイシン</t>
    </rPh>
    <rPh sb="9" eb="11">
      <t>ジギョウ</t>
    </rPh>
    <rPh sb="12" eb="15">
      <t>ネンドベツ</t>
    </rPh>
    <rPh sb="15" eb="17">
      <t>ケイヤク</t>
    </rPh>
    <rPh sb="17" eb="18">
      <t>ガク</t>
    </rPh>
    <rPh sb="19" eb="21">
      <t>ワリアイ</t>
    </rPh>
    <rPh sb="21" eb="23">
      <t>カクニン</t>
    </rPh>
    <phoneticPr fontId="2"/>
  </si>
  <si>
    <t>（１）○○講習会</t>
    <rPh sb="5" eb="8">
      <t>コウシュウカイ</t>
    </rPh>
    <phoneticPr fontId="2"/>
  </si>
  <si>
    <t>４　人件費＋管理費＋事業費の合計額</t>
    <rPh sb="2" eb="5">
      <t>ジンケンヒ</t>
    </rPh>
    <rPh sb="6" eb="9">
      <t>カンリヒ</t>
    </rPh>
    <rPh sb="10" eb="13">
      <t>ジギョウヒ</t>
    </rPh>
    <rPh sb="14" eb="16">
      <t>ゴウケイ</t>
    </rPh>
    <rPh sb="16" eb="17">
      <t>ガク</t>
    </rPh>
    <phoneticPr fontId="2"/>
  </si>
  <si>
    <t>合計額（「４」＋「５」）</t>
    <rPh sb="0" eb="2">
      <t>ゴウケイ</t>
    </rPh>
    <rPh sb="2" eb="3">
      <t>ガク</t>
    </rPh>
    <phoneticPr fontId="2"/>
  </si>
  <si>
    <t>合計額　（４＋５）</t>
    <rPh sb="0" eb="3">
      <t>ゴウケイガク</t>
    </rPh>
    <phoneticPr fontId="2"/>
  </si>
  <si>
    <t>(単位：円)</t>
    <phoneticPr fontId="3"/>
  </si>
  <si>
    <t>（２）○×講習会</t>
    <rPh sb="5" eb="8">
      <t>コウシュウカイ</t>
    </rPh>
    <phoneticPr fontId="2"/>
  </si>
  <si>
    <t>単価（円）</t>
    <rPh sb="0" eb="2">
      <t>タンカ</t>
    </rPh>
    <rPh sb="3" eb="4">
      <t>エン</t>
    </rPh>
    <phoneticPr fontId="2"/>
  </si>
  <si>
    <t>×数量①</t>
    <rPh sb="1" eb="3">
      <t>スウリョウ</t>
    </rPh>
    <phoneticPr fontId="2"/>
  </si>
  <si>
    <t>×数量②</t>
    <rPh sb="1" eb="3">
      <t>スウリョウ</t>
    </rPh>
    <phoneticPr fontId="2"/>
  </si>
  <si>
    <t>カ月</t>
    <rPh sb="1" eb="2">
      <t>ゲツ</t>
    </rPh>
    <phoneticPr fontId="2"/>
  </si>
  <si>
    <t>市職員主査級（概ね大卒10年目相当）</t>
    <rPh sb="0" eb="1">
      <t>シ</t>
    </rPh>
    <rPh sb="1" eb="3">
      <t>ショクイン</t>
    </rPh>
    <rPh sb="3" eb="5">
      <t>シュサ</t>
    </rPh>
    <rPh sb="5" eb="6">
      <t>キュウ</t>
    </rPh>
    <rPh sb="7" eb="8">
      <t>オオム</t>
    </rPh>
    <rPh sb="9" eb="11">
      <t>ダイソツ</t>
    </rPh>
    <rPh sb="13" eb="14">
      <t>ネン</t>
    </rPh>
    <rPh sb="14" eb="15">
      <t>メ</t>
    </rPh>
    <rPh sb="15" eb="17">
      <t>ソウトウ</t>
    </rPh>
    <phoneticPr fontId="2"/>
  </si>
  <si>
    <t>時間</t>
    <rPh sb="0" eb="2">
      <t>ジカン</t>
    </rPh>
    <phoneticPr fontId="2"/>
  </si>
  <si>
    <t>平日（時間給×1.25倍）</t>
    <rPh sb="0" eb="2">
      <t>ヘイジツ</t>
    </rPh>
    <rPh sb="3" eb="6">
      <t>ジカンキュウ</t>
    </rPh>
    <rPh sb="11" eb="12">
      <t>バイ</t>
    </rPh>
    <phoneticPr fontId="2"/>
  </si>
  <si>
    <t>　・事業推進員健康診断料</t>
    <rPh sb="2" eb="4">
      <t>ジギョウ</t>
    </rPh>
    <rPh sb="4" eb="7">
      <t>スイシンイン</t>
    </rPh>
    <rPh sb="7" eb="9">
      <t>ケンコウ</t>
    </rPh>
    <rPh sb="9" eb="11">
      <t>シンダン</t>
    </rPh>
    <rPh sb="11" eb="12">
      <t>リョウ</t>
    </rPh>
    <phoneticPr fontId="2"/>
  </si>
  <si>
    <t>回</t>
    <rPh sb="0" eb="1">
      <t>カイ</t>
    </rPh>
    <phoneticPr fontId="2"/>
  </si>
  <si>
    <t>定期健康診断相当費用</t>
    <rPh sb="0" eb="2">
      <t>テイキ</t>
    </rPh>
    <rPh sb="2" eb="4">
      <t>ケンコウ</t>
    </rPh>
    <rPh sb="4" eb="6">
      <t>シンダン</t>
    </rPh>
    <rPh sb="6" eb="8">
      <t>ソウトウ</t>
    </rPh>
    <rPh sb="8" eb="10">
      <t>ヒヨウ</t>
    </rPh>
    <phoneticPr fontId="2"/>
  </si>
  <si>
    <t>料率</t>
    <rPh sb="0" eb="2">
      <t>リョウリツ</t>
    </rPh>
    <phoneticPr fontId="2"/>
  </si>
  <si>
    <t>市職員主事級（一般職員3年目相当）</t>
    <rPh sb="0" eb="1">
      <t>シ</t>
    </rPh>
    <rPh sb="1" eb="3">
      <t>ショクイン</t>
    </rPh>
    <rPh sb="3" eb="5">
      <t>シュジ</t>
    </rPh>
    <rPh sb="5" eb="6">
      <t>キュウ</t>
    </rPh>
    <rPh sb="7" eb="9">
      <t>イッパン</t>
    </rPh>
    <rPh sb="9" eb="11">
      <t>ショクイン</t>
    </rPh>
    <rPh sb="12" eb="14">
      <t>ネンメ</t>
    </rPh>
    <rPh sb="14" eb="16">
      <t>ソウトウ</t>
    </rPh>
    <phoneticPr fontId="2"/>
  </si>
  <si>
    <t>　・事業推進員健康診断料</t>
    <rPh sb="2" eb="4">
      <t>ジギョウ</t>
    </rPh>
    <rPh sb="4" eb="6">
      <t>スイシン</t>
    </rPh>
    <rPh sb="7" eb="9">
      <t>ケンコウ</t>
    </rPh>
    <rPh sb="9" eb="11">
      <t>シンダン</t>
    </rPh>
    <rPh sb="11" eb="12">
      <t>リョウ</t>
    </rPh>
    <phoneticPr fontId="2"/>
  </si>
  <si>
    <t>人</t>
    <rPh sb="0" eb="1">
      <t>ニン</t>
    </rPh>
    <phoneticPr fontId="2"/>
  </si>
  <si>
    <t>市旅費規程日帰り</t>
    <rPh sb="0" eb="1">
      <t>シ</t>
    </rPh>
    <rPh sb="1" eb="3">
      <t>リョヒ</t>
    </rPh>
    <rPh sb="3" eb="5">
      <t>キテイ</t>
    </rPh>
    <rPh sb="5" eb="7">
      <t>ヒガエ</t>
    </rPh>
    <phoneticPr fontId="2"/>
  </si>
  <si>
    <t>市旅費規程1泊2日</t>
    <rPh sb="0" eb="1">
      <t>シ</t>
    </rPh>
    <rPh sb="1" eb="3">
      <t>リョヒ</t>
    </rPh>
    <rPh sb="3" eb="5">
      <t>キテイ</t>
    </rPh>
    <rPh sb="6" eb="7">
      <t>ハク</t>
    </rPh>
    <rPh sb="8" eb="9">
      <t>ヒ</t>
    </rPh>
    <phoneticPr fontId="2"/>
  </si>
  <si>
    <t>台</t>
    <rPh sb="0" eb="1">
      <t>ダイ</t>
    </rPh>
    <phoneticPr fontId="2"/>
  </si>
  <si>
    <t>軽自動車</t>
    <rPh sb="0" eb="4">
      <t>ケイジドウシャ</t>
    </rPh>
    <phoneticPr fontId="2"/>
  </si>
  <si>
    <t>リットル</t>
    <phoneticPr fontId="2"/>
  </si>
  <si>
    <t>日</t>
    <rPh sb="0" eb="1">
      <t>ニチ</t>
    </rPh>
    <phoneticPr fontId="2"/>
  </si>
  <si>
    <t xml:space="preserve">  ・広告掲載費（募集チラシ印刷代、テキスト印刷代、ＤＭ発送費）</t>
    <phoneticPr fontId="2"/>
  </si>
  <si>
    <t>式</t>
    <rPh sb="0" eb="1">
      <t>シキ</t>
    </rPh>
    <phoneticPr fontId="2"/>
  </si>
  <si>
    <t>　・講師旅費（東京都を想定）</t>
    <rPh sb="2" eb="4">
      <t>コウシ</t>
    </rPh>
    <rPh sb="4" eb="6">
      <t>リョヒ</t>
    </rPh>
    <rPh sb="7" eb="10">
      <t>トウキョウト</t>
    </rPh>
    <rPh sb="11" eb="13">
      <t>ソウテイ</t>
    </rPh>
    <phoneticPr fontId="2"/>
  </si>
  <si>
    <t>往復</t>
    <rPh sb="0" eb="2">
      <t>オウフク</t>
    </rPh>
    <phoneticPr fontId="2"/>
  </si>
  <si>
    <t>社分</t>
    <rPh sb="0" eb="1">
      <t>シャ</t>
    </rPh>
    <rPh sb="1" eb="2">
      <t>ブン</t>
    </rPh>
    <phoneticPr fontId="2"/>
  </si>
  <si>
    <r>
      <t>（３）</t>
    </r>
    <r>
      <rPr>
        <sz val="11"/>
        <color indexed="8"/>
        <rFont val="ＭＳ Ｐゴシック"/>
        <family val="3"/>
        <charset val="128"/>
      </rPr>
      <t>伴走型支援</t>
    </r>
    <rPh sb="3" eb="6">
      <t>バンソウガタ</t>
    </rPh>
    <rPh sb="6" eb="8">
      <t>シエン</t>
    </rPh>
    <phoneticPr fontId="2"/>
  </si>
  <si>
    <t>部</t>
    <rPh sb="0" eb="1">
      <t>ブ</t>
    </rPh>
    <phoneticPr fontId="2"/>
  </si>
  <si>
    <t>　・講師旅費（××県内を想定）</t>
    <rPh sb="2" eb="4">
      <t>コウシ</t>
    </rPh>
    <rPh sb="4" eb="6">
      <t>リョヒ</t>
    </rPh>
    <rPh sb="9" eb="11">
      <t>ケンナイ</t>
    </rPh>
    <rPh sb="12" eb="14">
      <t>ソウテイ</t>
    </rPh>
    <phoneticPr fontId="2"/>
  </si>
  <si>
    <r>
      <t>　・</t>
    </r>
    <r>
      <rPr>
        <sz val="11"/>
        <color indexed="8"/>
        <rFont val="ＭＳ Ｐゴシック"/>
        <family val="3"/>
        <charset val="128"/>
      </rPr>
      <t>広告掲載費</t>
    </r>
    <r>
      <rPr>
        <sz val="11"/>
        <color theme="1"/>
        <rFont val="ＭＳ Ｐゴシック"/>
        <family val="3"/>
        <charset val="128"/>
        <scheme val="minor"/>
      </rPr>
      <t>（募集チラシ印刷代、テキスト印刷代、ＤＭ発送費）</t>
    </r>
    <rPh sb="2" eb="4">
      <t>コウコク</t>
    </rPh>
    <rPh sb="4" eb="6">
      <t>ケイサイ</t>
    </rPh>
    <rPh sb="6" eb="7">
      <t>ヒ</t>
    </rPh>
    <phoneticPr fontId="2"/>
  </si>
  <si>
    <t>　・講師旅費（東京を想定）</t>
    <rPh sb="2" eb="4">
      <t>コウシ</t>
    </rPh>
    <rPh sb="4" eb="6">
      <t>リョヒ</t>
    </rPh>
    <rPh sb="7" eb="9">
      <t>トウキョウ</t>
    </rPh>
    <rPh sb="10" eb="12">
      <t>ソウテイ</t>
    </rPh>
    <phoneticPr fontId="2"/>
  </si>
  <si>
    <t>　・託児所設置費用</t>
    <rPh sb="2" eb="4">
      <t>タクジ</t>
    </rPh>
    <rPh sb="4" eb="5">
      <t>ショ</t>
    </rPh>
    <rPh sb="5" eb="7">
      <t>セッチ</t>
    </rPh>
    <rPh sb="7" eb="9">
      <t>ヒヨウ</t>
    </rPh>
    <phoneticPr fontId="2"/>
  </si>
  <si>
    <t>　・広告掲載費（募集チラシ印刷代、ＣＭ放送料）</t>
    <rPh sb="2" eb="4">
      <t>コウコク</t>
    </rPh>
    <rPh sb="4" eb="6">
      <t>ケイサイ</t>
    </rPh>
    <rPh sb="6" eb="7">
      <t>ヒ</t>
    </rPh>
    <phoneticPr fontId="2"/>
  </si>
  <si>
    <t>　・参加企業募集ＤＭ発送費</t>
    <rPh sb="2" eb="4">
      <t>サンカ</t>
    </rPh>
    <rPh sb="4" eb="6">
      <t>キギョウ</t>
    </rPh>
    <rPh sb="6" eb="8">
      <t>ボシュウ</t>
    </rPh>
    <rPh sb="10" eb="13">
      <t>ハッソウヒ</t>
    </rPh>
    <phoneticPr fontId="2"/>
  </si>
  <si>
    <t>通</t>
    <rPh sb="0" eb="1">
      <t>ツウ</t>
    </rPh>
    <phoneticPr fontId="2"/>
  </si>
  <si>
    <r>
      <t>　・</t>
    </r>
    <r>
      <rPr>
        <sz val="11"/>
        <color indexed="8"/>
        <rFont val="ＭＳ Ｐゴシック"/>
        <family val="3"/>
        <charset val="128"/>
      </rPr>
      <t>広告掲載費（募集チラシ印刷代、ＣＭ放送料）　</t>
    </r>
    <rPh sb="2" eb="4">
      <t>コウコク</t>
    </rPh>
    <rPh sb="4" eb="6">
      <t>ケイサイ</t>
    </rPh>
    <rPh sb="6" eb="7">
      <t>ヒ</t>
    </rPh>
    <phoneticPr fontId="2"/>
  </si>
  <si>
    <t>（３）ＵＩＪターン就労体験</t>
    <rPh sb="9" eb="11">
      <t>シュウロウ</t>
    </rPh>
    <rPh sb="11" eb="13">
      <t>タイケン</t>
    </rPh>
    <phoneticPr fontId="2"/>
  </si>
  <si>
    <t>泊</t>
    <rPh sb="0" eb="1">
      <t>ハク</t>
    </rPh>
    <phoneticPr fontId="2"/>
  </si>
  <si>
    <t>　・広告掲載費（募集チラシ印刷代、テキスト印刷代、ＤＭ発送費）</t>
    <rPh sb="2" eb="4">
      <t>コウコク</t>
    </rPh>
    <rPh sb="4" eb="6">
      <t>ケイサイ</t>
    </rPh>
    <rPh sb="6" eb="7">
      <t>ヒ</t>
    </rPh>
    <phoneticPr fontId="2"/>
  </si>
  <si>
    <r>
      <t>事業構想必要経費概算書（令和８</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</si>
  <si>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令和８</t>
    </r>
    <r>
      <rPr>
        <sz val="11"/>
        <rFont val="ＭＳ Ｐゴシック"/>
        <family val="3"/>
        <charset val="128"/>
      </rPr>
      <t>年度
人件費割合</t>
    </r>
    <rPh sb="0" eb="2">
      <t>レイワ</t>
    </rPh>
    <rPh sb="3" eb="5">
      <t>ネンド</t>
    </rPh>
    <rPh sb="6" eb="9">
      <t>ジンケンヒ</t>
    </rPh>
    <rPh sb="9" eb="11">
      <t>ワリアイ</t>
    </rPh>
    <phoneticPr fontId="3"/>
  </si>
  <si>
    <t>人件費除く合計額</t>
    <rPh sb="0" eb="3">
      <t>ジンケンヒ</t>
    </rPh>
    <rPh sb="3" eb="4">
      <t>ノゾ</t>
    </rPh>
    <rPh sb="5" eb="8">
      <t>ゴウケイガク</t>
    </rPh>
    <phoneticPr fontId="2"/>
  </si>
  <si>
    <t>※　アウトカム１人当たりの雇用に要する人件費を除く経費が100万円を超えると失格。</t>
    <rPh sb="8" eb="9">
      <t>ニン</t>
    </rPh>
    <rPh sb="9" eb="10">
      <t>ア</t>
    </rPh>
    <rPh sb="13" eb="15">
      <t>コヨウ</t>
    </rPh>
    <rPh sb="16" eb="17">
      <t>ヨウ</t>
    </rPh>
    <rPh sb="19" eb="22">
      <t>ジンケンヒ</t>
    </rPh>
    <rPh sb="23" eb="24">
      <t>ノゾ</t>
    </rPh>
    <rPh sb="25" eb="27">
      <t>ケイヒ</t>
    </rPh>
    <rPh sb="31" eb="33">
      <t>マンエン</t>
    </rPh>
    <rPh sb="34" eb="35">
      <t>コ</t>
    </rPh>
    <rPh sb="38" eb="40">
      <t>シッカク</t>
    </rPh>
    <phoneticPr fontId="3"/>
  </si>
  <si>
    <t>　・事業推進員通勤手当</t>
    <rPh sb="2" eb="4">
      <t>ジギョウ</t>
    </rPh>
    <rPh sb="4" eb="6">
      <t>スイシン</t>
    </rPh>
    <rPh sb="7" eb="9">
      <t>ツウキン</t>
    </rPh>
    <rPh sb="9" eb="11">
      <t>テアテ</t>
    </rPh>
    <phoneticPr fontId="5"/>
  </si>
  <si>
    <t>　・駐車場借料</t>
    <rPh sb="2" eb="4">
      <t>チュウシャ</t>
    </rPh>
    <rPh sb="4" eb="5">
      <t>ジョウ</t>
    </rPh>
    <rPh sb="5" eb="7">
      <t>シャクリョウ</t>
    </rPh>
    <phoneticPr fontId="7"/>
  </si>
  <si>
    <t>台</t>
    <rPh sb="0" eb="1">
      <t>ダイ</t>
    </rPh>
    <phoneticPr fontId="7"/>
  </si>
  <si>
    <t>業務用事務備品（机３・椅子３）</t>
    <phoneticPr fontId="7"/>
  </si>
  <si>
    <t>　・事務所水道料</t>
    <rPh sb="2" eb="4">
      <t>ジム</t>
    </rPh>
    <rPh sb="4" eb="5">
      <t>ショ</t>
    </rPh>
    <rPh sb="5" eb="8">
      <t>スイドウリョウ</t>
    </rPh>
    <phoneticPr fontId="2"/>
  </si>
  <si>
    <t>　・事務所電気料</t>
    <rPh sb="2" eb="4">
      <t>ジム</t>
    </rPh>
    <rPh sb="4" eb="5">
      <t>ショ</t>
    </rPh>
    <rPh sb="5" eb="7">
      <t>デンキ</t>
    </rPh>
    <rPh sb="7" eb="8">
      <t>リョウ</t>
    </rPh>
    <phoneticPr fontId="2"/>
  </si>
  <si>
    <t>　・事務所ガス料</t>
    <rPh sb="2" eb="4">
      <t>ジム</t>
    </rPh>
    <rPh sb="4" eb="5">
      <t>ショ</t>
    </rPh>
    <rPh sb="7" eb="8">
      <t>リョウ</t>
    </rPh>
    <phoneticPr fontId="2"/>
  </si>
  <si>
    <t>　・事業推進員基本給</t>
    <rPh sb="2" eb="4">
      <t>ジギョウ</t>
    </rPh>
    <rPh sb="4" eb="7">
      <t>スイシンイン</t>
    </rPh>
    <rPh sb="7" eb="10">
      <t>キホンキュウ</t>
    </rPh>
    <phoneticPr fontId="7"/>
  </si>
  <si>
    <t>　・企業説明会（東京）</t>
    <rPh sb="2" eb="4">
      <t>キギョウ</t>
    </rPh>
    <rPh sb="4" eb="7">
      <t>セツメイカイ</t>
    </rPh>
    <rPh sb="8" eb="10">
      <t>トウキョウ</t>
    </rPh>
    <phoneticPr fontId="2"/>
  </si>
  <si>
    <t>　・企業説明会（大阪）</t>
    <rPh sb="2" eb="4">
      <t>キギョウ</t>
    </rPh>
    <rPh sb="4" eb="7">
      <t>セツメイカイ</t>
    </rPh>
    <rPh sb="8" eb="10">
      <t>オオサカ</t>
    </rPh>
    <phoneticPr fontId="2"/>
  </si>
  <si>
    <t>　・経験交流会（東京）</t>
    <rPh sb="2" eb="4">
      <t>ケイケン</t>
    </rPh>
    <rPh sb="4" eb="7">
      <t>コウリュウカイ</t>
    </rPh>
    <rPh sb="8" eb="10">
      <t>トウキョウ</t>
    </rPh>
    <phoneticPr fontId="2"/>
  </si>
  <si>
    <t>　・事業打ち合わせ（県内）</t>
    <rPh sb="2" eb="4">
      <t>ジギョウ</t>
    </rPh>
    <rPh sb="4" eb="5">
      <t>ウ</t>
    </rPh>
    <rPh sb="6" eb="7">
      <t>ア</t>
    </rPh>
    <rPh sb="10" eb="12">
      <t>ケンナイ</t>
    </rPh>
    <phoneticPr fontId="2"/>
  </si>
  <si>
    <t>　・インターネット通信料</t>
    <rPh sb="9" eb="12">
      <t>ツウシンリョウ</t>
    </rPh>
    <phoneticPr fontId="7"/>
  </si>
  <si>
    <t>（１）事業推進員旅費</t>
    <rPh sb="3" eb="5">
      <t>ジギョウ</t>
    </rPh>
    <rPh sb="5" eb="8">
      <t>スイシンイン</t>
    </rPh>
    <rPh sb="8" eb="10">
      <t>リョヒ</t>
    </rPh>
    <phoneticPr fontId="2"/>
  </si>
  <si>
    <t>（２）通信運搬費</t>
    <rPh sb="3" eb="5">
      <t>ツウシン</t>
    </rPh>
    <rPh sb="5" eb="7">
      <t>ウンパン</t>
    </rPh>
    <rPh sb="7" eb="8">
      <t>ヒ</t>
    </rPh>
    <phoneticPr fontId="2"/>
  </si>
  <si>
    <t>（３）リース代等</t>
    <rPh sb="6" eb="7">
      <t>ダイ</t>
    </rPh>
    <rPh sb="7" eb="8">
      <t>トウ</t>
    </rPh>
    <phoneticPr fontId="2"/>
  </si>
  <si>
    <t>（４）消耗品費</t>
    <rPh sb="3" eb="5">
      <t>ショウモウ</t>
    </rPh>
    <rPh sb="5" eb="6">
      <t>ヒン</t>
    </rPh>
    <rPh sb="6" eb="7">
      <t>ヒ</t>
    </rPh>
    <phoneticPr fontId="2"/>
  </si>
  <si>
    <t>（５）事務所関係</t>
    <rPh sb="3" eb="5">
      <t>ジム</t>
    </rPh>
    <rPh sb="5" eb="6">
      <t>ショ</t>
    </rPh>
    <rPh sb="6" eb="8">
      <t>カンケイ</t>
    </rPh>
    <phoneticPr fontId="2"/>
  </si>
  <si>
    <t>（１）事業推進員(リーダー）</t>
    <rPh sb="3" eb="5">
      <t>ジギョウ</t>
    </rPh>
    <rPh sb="5" eb="8">
      <t>スイシンイン</t>
    </rPh>
    <phoneticPr fontId="2"/>
  </si>
  <si>
    <t>（２）事業推進員</t>
    <rPh sb="3" eb="5">
      <t>ジギョウ</t>
    </rPh>
    <rPh sb="5" eb="8">
      <t>スイシンイン</t>
    </rPh>
    <phoneticPr fontId="2"/>
  </si>
  <si>
    <t>（３）事業推進員</t>
    <rPh sb="3" eb="5">
      <t>ジギョウ</t>
    </rPh>
    <rPh sb="5" eb="8">
      <t>スイシンイン</t>
    </rPh>
    <phoneticPr fontId="2"/>
  </si>
  <si>
    <t>プロバイダ(2,000円)+契約料500円</t>
    <phoneticPr fontId="7"/>
  </si>
  <si>
    <t>　・事務備品借料</t>
    <rPh sb="2" eb="4">
      <t>ジム</t>
    </rPh>
    <rPh sb="4" eb="6">
      <t>ビヒン</t>
    </rPh>
    <rPh sb="6" eb="8">
      <t>シャクリョウ</t>
    </rPh>
    <phoneticPr fontId="2"/>
  </si>
  <si>
    <t>　・事務用品費</t>
    <rPh sb="2" eb="4">
      <t>ジム</t>
    </rPh>
    <rPh sb="4" eb="6">
      <t>ヨウヒン</t>
    </rPh>
    <rPh sb="5" eb="6">
      <t>ヒン</t>
    </rPh>
    <rPh sb="6" eb="7">
      <t>ヒ</t>
    </rPh>
    <phoneticPr fontId="2"/>
  </si>
  <si>
    <t>コピー用紙、各種文具など</t>
    <rPh sb="3" eb="5">
      <t>ヨウシ</t>
    </rPh>
    <rPh sb="6" eb="8">
      <t>カクシュ</t>
    </rPh>
    <rPh sb="8" eb="10">
      <t>ブング</t>
    </rPh>
    <phoneticPr fontId="7"/>
  </si>
  <si>
    <t>　・封筒作成印刷費（大）</t>
    <rPh sb="2" eb="4">
      <t>フウトウ</t>
    </rPh>
    <rPh sb="4" eb="6">
      <t>サクセイ</t>
    </rPh>
    <rPh sb="6" eb="9">
      <t>インサツヒ</t>
    </rPh>
    <rPh sb="10" eb="11">
      <t>ダイ</t>
    </rPh>
    <phoneticPr fontId="2"/>
  </si>
  <si>
    <t>　・封筒作成印刷費（小）</t>
    <rPh sb="2" eb="4">
      <t>フウトウ</t>
    </rPh>
    <rPh sb="4" eb="6">
      <t>サクセイ</t>
    </rPh>
    <rPh sb="6" eb="9">
      <t>インサツヒ</t>
    </rPh>
    <rPh sb="10" eb="11">
      <t>ショウ</t>
    </rPh>
    <phoneticPr fontId="2"/>
  </si>
  <si>
    <t>　・自動車保険料</t>
    <rPh sb="2" eb="5">
      <t>ジドウシャ</t>
    </rPh>
    <rPh sb="5" eb="8">
      <t>ホケンリョウ</t>
    </rPh>
    <phoneticPr fontId="7"/>
  </si>
  <si>
    <t>　・専門アドバイザー旅費</t>
    <rPh sb="2" eb="4">
      <t>センモン</t>
    </rPh>
    <rPh sb="10" eb="12">
      <t>リョヒ</t>
    </rPh>
    <phoneticPr fontId="2"/>
  </si>
  <si>
    <t>☆☆市を想定</t>
    <phoneticPr fontId="7"/>
  </si>
  <si>
    <t>人件費除く経費３年度間合計（円）</t>
    <rPh sb="0" eb="3">
      <t>ジンケンヒ</t>
    </rPh>
    <rPh sb="3" eb="4">
      <t>ノゾ</t>
    </rPh>
    <rPh sb="5" eb="7">
      <t>ケイヒ</t>
    </rPh>
    <rPh sb="8" eb="10">
      <t>ネンド</t>
    </rPh>
    <rPh sb="10" eb="11">
      <t>カン</t>
    </rPh>
    <rPh sb="11" eb="13">
      <t>ゴウケイ</t>
    </rPh>
    <rPh sb="14" eb="15">
      <t>エン</t>
    </rPh>
    <phoneticPr fontId="3"/>
  </si>
  <si>
    <t>アウトカム指標３年度間合計（重複排除）（人）</t>
    <rPh sb="5" eb="7">
      <t>シヒョウ</t>
    </rPh>
    <rPh sb="8" eb="10">
      <t>ネンド</t>
    </rPh>
    <rPh sb="10" eb="11">
      <t>カン</t>
    </rPh>
    <rPh sb="11" eb="13">
      <t>ゴウケイ</t>
    </rPh>
    <rPh sb="14" eb="16">
      <t>ジュウフク</t>
    </rPh>
    <rPh sb="16" eb="18">
      <t>ハイジョ</t>
    </rPh>
    <rPh sb="20" eb="21">
      <t>ニン</t>
    </rPh>
    <phoneticPr fontId="3"/>
  </si>
  <si>
    <r>
      <t>事業構想必要経費概算書（令和９</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5" eb="18">
      <t>ネンドブン</t>
    </rPh>
    <rPh sb="16" eb="17">
      <t>ド</t>
    </rPh>
    <rPh sb="17" eb="18">
      <t>ブン</t>
    </rPh>
    <phoneticPr fontId="2"/>
  </si>
  <si>
    <r>
      <t>令和９</t>
    </r>
    <r>
      <rPr>
        <sz val="11"/>
        <rFont val="ＭＳ Ｐゴシック"/>
        <family val="3"/>
        <charset val="128"/>
      </rPr>
      <t>年度
人件費割合</t>
    </r>
    <rPh sb="0" eb="2">
      <t>レイワ</t>
    </rPh>
    <rPh sb="3" eb="5">
      <t>ネンド</t>
    </rPh>
    <rPh sb="6" eb="9">
      <t>ジンケンヒ</t>
    </rPh>
    <rPh sb="9" eb="11">
      <t>ワリアイ</t>
    </rPh>
    <phoneticPr fontId="3"/>
  </si>
  <si>
    <t>【協議会名：○○市地域雇用創造協議会】</t>
    <rPh sb="1" eb="4">
      <t>キョウギカイ</t>
    </rPh>
    <rPh sb="4" eb="5">
      <t>メイ</t>
    </rPh>
    <rPh sb="6" eb="9">
      <t>マルマルシ</t>
    </rPh>
    <rPh sb="9" eb="11">
      <t>チイキ</t>
    </rPh>
    <rPh sb="11" eb="13">
      <t>コヨウ</t>
    </rPh>
    <rPh sb="13" eb="15">
      <t>ソウゾウ</t>
    </rPh>
    <rPh sb="15" eb="18">
      <t>キョウギカイ</t>
    </rPh>
    <phoneticPr fontId="2"/>
  </si>
  <si>
    <t>年度毎に2,000万円(広域地域は年度毎に
2,000万円又は総額の50％以下）（必須）</t>
    <rPh sb="0" eb="2">
      <t>ネンド</t>
    </rPh>
    <rPh sb="2" eb="3">
      <t>ゴト</t>
    </rPh>
    <rPh sb="9" eb="11">
      <t>マンエン</t>
    </rPh>
    <rPh sb="12" eb="14">
      <t>コウイキ</t>
    </rPh>
    <rPh sb="14" eb="16">
      <t>チイキ</t>
    </rPh>
    <rPh sb="17" eb="19">
      <t>ネンド</t>
    </rPh>
    <rPh sb="19" eb="20">
      <t>ゴト</t>
    </rPh>
    <rPh sb="27" eb="29">
      <t>マンエン</t>
    </rPh>
    <rPh sb="29" eb="30">
      <t>マタ</t>
    </rPh>
    <rPh sb="31" eb="33">
      <t>ソウガク</t>
    </rPh>
    <rPh sb="37" eb="39">
      <t>イカ</t>
    </rPh>
    <rPh sb="41" eb="43">
      <t>ヒッス</t>
    </rPh>
    <phoneticPr fontId="2"/>
  </si>
  <si>
    <r>
      <t>事業構想必要経費概算書（令和10</t>
    </r>
    <r>
      <rPr>
        <sz val="14"/>
        <color indexed="8"/>
        <rFont val="ＭＳ Ｐゴシック"/>
        <family val="3"/>
        <charset val="128"/>
      </rPr>
      <t>年度分）</t>
    </r>
    <rPh sb="0" eb="2">
      <t>ジギョウ</t>
    </rPh>
    <rPh sb="2" eb="4">
      <t>コウソウ</t>
    </rPh>
    <rPh sb="4" eb="6">
      <t>ヒツヨウ</t>
    </rPh>
    <rPh sb="6" eb="8">
      <t>ケイヒ</t>
    </rPh>
    <rPh sb="8" eb="10">
      <t>ガイサン</t>
    </rPh>
    <rPh sb="10" eb="11">
      <t>ショ</t>
    </rPh>
    <rPh sb="12" eb="14">
      <t>レイワ</t>
    </rPh>
    <rPh sb="16" eb="19">
      <t>ネンドブン</t>
    </rPh>
    <rPh sb="17" eb="18">
      <t>ド</t>
    </rPh>
    <rPh sb="18" eb="19">
      <t>ブン</t>
    </rPh>
    <phoneticPr fontId="2"/>
  </si>
  <si>
    <t>　・事業推進員賞与</t>
    <rPh sb="7" eb="9">
      <t>ショウヨ</t>
    </rPh>
    <phoneticPr fontId="18"/>
  </si>
  <si>
    <t>カ月</t>
    <rPh sb="1" eb="2">
      <t>ゲツ</t>
    </rPh>
    <phoneticPr fontId="18"/>
  </si>
  <si>
    <t>×</t>
    <phoneticPr fontId="7"/>
  </si>
  <si>
    <t>÷</t>
    <phoneticPr fontId="7"/>
  </si>
  <si>
    <t>標準報酬：32万円</t>
    <rPh sb="0" eb="2">
      <t>ヒョウジュン</t>
    </rPh>
    <rPh sb="2" eb="4">
      <t>ホウシュウ</t>
    </rPh>
    <rPh sb="7" eb="8">
      <t>マン</t>
    </rPh>
    <rPh sb="8" eb="9">
      <t>エン</t>
    </rPh>
    <phoneticPr fontId="7"/>
  </si>
  <si>
    <t>標準報酬：32万円</t>
    <phoneticPr fontId="7"/>
  </si>
  <si>
    <t>標準報酬で仮定：32万円</t>
    <rPh sb="5" eb="7">
      <t>カテイ</t>
    </rPh>
    <phoneticPr fontId="7"/>
  </si>
  <si>
    <t>標準報酬で仮定：32万円</t>
    <phoneticPr fontId="7"/>
  </si>
  <si>
    <t>　・事業推進員社会保険料（賞与）</t>
    <rPh sb="2" eb="4">
      <t>ジギョウ</t>
    </rPh>
    <rPh sb="4" eb="7">
      <t>スイシンイン</t>
    </rPh>
    <rPh sb="7" eb="11">
      <t>シャカイホケン</t>
    </rPh>
    <rPh sb="11" eb="12">
      <t>リョウ</t>
    </rPh>
    <rPh sb="13" eb="15">
      <t>ショウヨ</t>
    </rPh>
    <phoneticPr fontId="2"/>
  </si>
  <si>
    <t>　・事業推進員子ども・子育て支援金</t>
    <rPh sb="2" eb="4">
      <t>ジギョウ</t>
    </rPh>
    <rPh sb="4" eb="6">
      <t>スイシン</t>
    </rPh>
    <rPh sb="6" eb="7">
      <t>イン</t>
    </rPh>
    <rPh sb="14" eb="17">
      <t>シエンキン</t>
    </rPh>
    <phoneticPr fontId="2"/>
  </si>
  <si>
    <t>　・事業推進員子ども・子育て支援金</t>
    <phoneticPr fontId="2"/>
  </si>
  <si>
    <t>標準報酬：32万円</t>
  </si>
  <si>
    <t>標準報酬で仮定：32万円</t>
  </si>
  <si>
    <t>（</t>
    <phoneticPr fontId="7"/>
  </si>
  <si>
    <t>）</t>
    <phoneticPr fontId="7"/>
  </si>
  <si>
    <t>標準報酬：26万円</t>
    <rPh sb="0" eb="2">
      <t>ヒョウジュン</t>
    </rPh>
    <rPh sb="2" eb="4">
      <t>ホウシュウ</t>
    </rPh>
    <rPh sb="7" eb="8">
      <t>マン</t>
    </rPh>
    <rPh sb="8" eb="9">
      <t>エン</t>
    </rPh>
    <phoneticPr fontId="7"/>
  </si>
  <si>
    <t>標準報酬で仮定：26万円</t>
    <rPh sb="0" eb="2">
      <t>ヒョウジュン</t>
    </rPh>
    <rPh sb="2" eb="4">
      <t>ホウシュウ</t>
    </rPh>
    <rPh sb="5" eb="7">
      <t>カテイ</t>
    </rPh>
    <rPh sb="10" eb="11">
      <t>マン</t>
    </rPh>
    <rPh sb="11" eb="12">
      <t>エン</t>
    </rPh>
    <phoneticPr fontId="7"/>
  </si>
  <si>
    <t>標準報酬で仮定：26万円</t>
    <rPh sb="10" eb="11">
      <t>マン</t>
    </rPh>
    <rPh sb="11" eb="12">
      <t>エン</t>
    </rPh>
    <phoneticPr fontId="7"/>
  </si>
  <si>
    <t>=</t>
    <phoneticPr fontId="7"/>
  </si>
  <si>
    <t>標準賞与：534千円</t>
    <rPh sb="0" eb="2">
      <t>ヒョウジュン</t>
    </rPh>
    <rPh sb="2" eb="4">
      <t>ショウヨ</t>
    </rPh>
    <rPh sb="8" eb="10">
      <t>センエン</t>
    </rPh>
    <phoneticPr fontId="7"/>
  </si>
  <si>
    <t>標準賞与：651千円</t>
    <rPh sb="0" eb="2">
      <t>ヒョウジュン</t>
    </rPh>
    <rPh sb="2" eb="4">
      <t>ショウヨ</t>
    </rPh>
    <rPh sb="8" eb="10">
      <t>センエン</t>
    </rPh>
    <phoneticPr fontId="7"/>
  </si>
  <si>
    <t>賞与2.325ヶ月</t>
    <phoneticPr fontId="18"/>
  </si>
  <si>
    <t>賞与4.65ヶ月</t>
    <phoneticPr fontId="18"/>
  </si>
  <si>
    <r>
      <t>令和10</t>
    </r>
    <r>
      <rPr>
        <sz val="11"/>
        <rFont val="ＭＳ Ｐゴシック"/>
        <family val="3"/>
        <charset val="128"/>
      </rPr>
      <t>年度
人件費割合</t>
    </r>
    <rPh sb="0" eb="2">
      <t>レイワ</t>
    </rPh>
    <rPh sb="4" eb="6">
      <t>ネンド</t>
    </rPh>
    <rPh sb="7" eb="10">
      <t>ジンケンヒ</t>
    </rPh>
    <rPh sb="10" eb="12">
      <t>ワリアイ</t>
    </rPh>
    <phoneticPr fontId="3"/>
  </si>
  <si>
    <r>
      <t>　・</t>
    </r>
    <r>
      <rPr>
        <sz val="11"/>
        <color theme="1"/>
        <rFont val="ＭＳ Ｐゴシック"/>
        <family val="3"/>
        <charset val="128"/>
        <scheme val="minor"/>
      </rPr>
      <t>事業推進員社会保険料（賞与）</t>
    </r>
    <rPh sb="2" eb="4">
      <t>ジギョウ</t>
    </rPh>
    <rPh sb="4" eb="7">
      <t>スイシンイン</t>
    </rPh>
    <rPh sb="7" eb="11">
      <t>シャカイホケン</t>
    </rPh>
    <rPh sb="11" eb="12">
      <t>リョウ</t>
    </rPh>
    <rPh sb="13" eb="15">
      <t>ショウヨ</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</si>
</sst>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quot;令和&quot;##&quot;年度&quot;"/>
    <numFmt numFmtId="178" formatCode="#,##0.0;[Red]\-#,##0.0"/>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b/>
      <sz val="9"/>
      <color indexed="81"/>
      <name val="ＭＳ Ｐゴシック"/>
      <family val="3"/>
      <charset val="128"/>
    </font>
    <font>
      <sz val="14"/>
      <color indexed="8"/>
      <name val="ＭＳ Ｐゴシック"/>
      <family val="3"/>
      <charset val="128"/>
    </font>
    <font>
      <sz val="11"/>
      <name val="ＭＳ Ｐゴシック"/>
      <family val="3"/>
      <charset val="128"/>
    </font>
    <font>
      <sz val="6"/>
      <name val="ＭＳ Ｐゴシック"/>
      <family val="3"/>
      <charset val="128"/>
    </font>
    <font>
      <sz val="11"/>
      <color theme="1"/>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sz val="11"/>
      <name val="ＭＳ Ｐゴシック"/>
      <family val="3"/>
      <charset val="128"/>
      <scheme val="minor"/>
    </font>
    <font>
      <b/>
      <sz val="10"/>
      <color rgb="FFFF0000"/>
      <name val="ＭＳ Ｐゴシック"/>
      <family val="3"/>
      <charset val="128"/>
      <scheme val="minor"/>
    </font>
    <font>
      <sz val="14"/>
      <color rgb="FF333333"/>
      <name val="Arial"/>
      <family val="2"/>
    </font>
    <font>
      <sz val="10"/>
      <color theme="1"/>
      <name val="ＭＳ Ｐゴシック"/>
      <family val="3"/>
      <charset val="128"/>
      <scheme val="minor"/>
    </font>
    <font>
      <sz val="11"/>
      <color theme="1"/>
      <name val="ＭＳ Ｐゴシック"/>
      <family val="3"/>
      <charset val="128"/>
    </font>
    <font>
      <sz val="7"/>
      <color theme="1"/>
      <name val="ＭＳ Ｐゴシック"/>
      <family val="3"/>
      <charset val="128"/>
      <scheme val="minor"/>
    </font>
    <font>
      <b/>
      <sz val="9"/>
      <color rgb="FFFF0000"/>
      <name val="ＭＳ Ｐゴシック"/>
      <family val="3"/>
      <charset val="128"/>
      <scheme val="minor"/>
    </font>
    <font>
      <sz val="6"/>
      <name val="ＭＳ Ｐゴシック"/>
      <family val="2"/>
      <charset val="128"/>
    </font>
    <font>
      <sz val="11"/>
      <color rgb="FFFF0000"/>
      <name val="ＭＳ Ｐゴシック"/>
      <family val="3"/>
      <charset val="128"/>
      <scheme val="minor"/>
    </font>
  </fonts>
  <fills count="6">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rgb="FFFFFFCC"/>
        <bgColor indexed="64"/>
      </patternFill>
    </fill>
    <fill>
      <patternFill patternType="solid">
        <fgColor theme="6" tint="0.79998168889431442"/>
        <bgColor indexed="64"/>
      </patternFill>
    </fill>
  </fills>
  <borders count="90">
    <border>
      <left/>
      <right/>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style="medium">
        <color indexed="64"/>
      </left>
      <right style="dashed">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dashed">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style="dashed">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dotted">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medium">
        <color indexed="64"/>
      </left>
      <right style="dotted">
        <color indexed="64"/>
      </right>
      <top style="hair">
        <color indexed="64"/>
      </top>
      <bottom style="hair">
        <color indexed="64"/>
      </bottom>
      <diagonal/>
    </border>
    <border>
      <left style="medium">
        <color indexed="64"/>
      </left>
      <right style="dotted">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dashed">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dashed">
        <color indexed="64"/>
      </right>
      <top style="hair">
        <color indexed="64"/>
      </top>
      <bottom/>
      <diagonal/>
    </border>
    <border>
      <left style="hair">
        <color indexed="64"/>
      </left>
      <right style="medium">
        <color indexed="64"/>
      </right>
      <top style="hair">
        <color indexed="64"/>
      </top>
      <bottom/>
      <diagonal/>
    </border>
    <border>
      <left style="medium">
        <color indexed="64"/>
      </left>
      <right style="dotted">
        <color indexed="64"/>
      </right>
      <top style="hair">
        <color indexed="64"/>
      </top>
      <bottom/>
      <diagonal/>
    </border>
    <border>
      <left style="medium">
        <color indexed="64"/>
      </left>
      <right style="dotted">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dashed">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277">
    <xf numFmtId="0" fontId="0" fillId="0" borderId="0" xfId="0">
      <alignment vertical="center"/>
    </xf>
    <xf numFmtId="38" fontId="8" fillId="0" borderId="0" xfId="2" applyFont="1">
      <alignment vertical="center"/>
    </xf>
    <xf numFmtId="0" fontId="10" fillId="0" borderId="1" xfId="0" applyFont="1" applyBorder="1" applyAlignment="1">
      <alignment horizontal="center" vertical="center" shrinkToFit="1"/>
    </xf>
    <xf numFmtId="0" fontId="11" fillId="0" borderId="0" xfId="0" applyFont="1">
      <alignment vertical="center"/>
    </xf>
    <xf numFmtId="0" fontId="9" fillId="0" borderId="2" xfId="0" applyFont="1" applyBorder="1" applyAlignment="1">
      <alignment horizontal="center" vertical="center"/>
    </xf>
    <xf numFmtId="38" fontId="9" fillId="0" borderId="3" xfId="2" applyFont="1" applyBorder="1">
      <alignment vertical="center"/>
    </xf>
    <xf numFmtId="0" fontId="12" fillId="0" borderId="0" xfId="0" applyFont="1">
      <alignment vertical="center"/>
    </xf>
    <xf numFmtId="38" fontId="9" fillId="0" borderId="4" xfId="2" applyFont="1" applyBorder="1">
      <alignment vertical="center"/>
    </xf>
    <xf numFmtId="38" fontId="9" fillId="0" borderId="5" xfId="2" applyFont="1" applyBorder="1">
      <alignment vertical="center"/>
    </xf>
    <xf numFmtId="0" fontId="0" fillId="0" borderId="6" xfId="0" applyBorder="1">
      <alignment vertical="center"/>
    </xf>
    <xf numFmtId="38" fontId="8" fillId="0" borderId="6" xfId="2" applyFont="1" applyBorder="1">
      <alignment vertical="center"/>
    </xf>
    <xf numFmtId="38" fontId="8" fillId="0" borderId="7" xfId="2" applyFont="1" applyBorder="1">
      <alignment vertical="center"/>
    </xf>
    <xf numFmtId="38" fontId="9" fillId="0" borderId="8" xfId="2" applyFont="1" applyBorder="1">
      <alignment vertical="center"/>
    </xf>
    <xf numFmtId="38" fontId="9" fillId="0" borderId="9" xfId="2" applyFont="1" applyBorder="1">
      <alignment vertical="center"/>
    </xf>
    <xf numFmtId="0" fontId="0" fillId="0" borderId="10" xfId="0" applyBorder="1">
      <alignment vertical="center"/>
    </xf>
    <xf numFmtId="0" fontId="0" fillId="0" borderId="11" xfId="0" applyBorder="1">
      <alignment vertical="center"/>
    </xf>
    <xf numFmtId="38" fontId="8" fillId="0" borderId="11" xfId="2" applyFont="1" applyBorder="1">
      <alignment vertical="center"/>
    </xf>
    <xf numFmtId="38" fontId="9" fillId="0" borderId="12" xfId="2" applyFont="1" applyBorder="1">
      <alignment vertical="center"/>
    </xf>
    <xf numFmtId="38" fontId="8" fillId="0" borderId="13" xfId="2" applyFont="1" applyBorder="1">
      <alignment vertical="center"/>
    </xf>
    <xf numFmtId="38" fontId="8" fillId="0" borderId="14" xfId="2" applyFont="1" applyBorder="1">
      <alignment vertical="center"/>
    </xf>
    <xf numFmtId="38" fontId="9" fillId="0" borderId="15" xfId="2" applyFont="1" applyBorder="1">
      <alignment vertical="center"/>
    </xf>
    <xf numFmtId="3" fontId="0" fillId="0" borderId="16" xfId="0" applyNumberFormat="1" applyBorder="1">
      <alignment vertical="center"/>
    </xf>
    <xf numFmtId="3" fontId="0" fillId="0" borderId="17" xfId="0" applyNumberFormat="1" applyBorder="1">
      <alignment vertical="center"/>
    </xf>
    <xf numFmtId="3" fontId="0" fillId="0" borderId="18" xfId="0" applyNumberFormat="1" applyBorder="1">
      <alignment vertical="center"/>
    </xf>
    <xf numFmtId="3" fontId="0" fillId="0" borderId="6" xfId="0" applyNumberFormat="1" applyBorder="1">
      <alignment vertical="center"/>
    </xf>
    <xf numFmtId="3" fontId="0" fillId="0" borderId="19" xfId="0" applyNumberFormat="1" applyBorder="1">
      <alignment vertical="center"/>
    </xf>
    <xf numFmtId="3" fontId="0" fillId="0" borderId="11" xfId="0" applyNumberFormat="1" applyBorder="1">
      <alignment vertical="center"/>
    </xf>
    <xf numFmtId="3" fontId="0" fillId="0" borderId="13" xfId="0" applyNumberFormat="1"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13" fillId="0" borderId="0" xfId="0" applyFont="1">
      <alignment vertical="center"/>
    </xf>
    <xf numFmtId="0" fontId="0" fillId="0" borderId="23" xfId="0" applyBorder="1" applyAlignment="1">
      <alignment horizontal="center" vertical="center"/>
    </xf>
    <xf numFmtId="38" fontId="8" fillId="0" borderId="24" xfId="2" applyFont="1" applyBorder="1">
      <alignment vertical="center"/>
    </xf>
    <xf numFmtId="0" fontId="14" fillId="0" borderId="0" xfId="0" applyFont="1">
      <alignment vertical="center"/>
    </xf>
    <xf numFmtId="0" fontId="14" fillId="0" borderId="25" xfId="0" applyFont="1" applyBorder="1">
      <alignment vertical="center"/>
    </xf>
    <xf numFmtId="0" fontId="14" fillId="0" borderId="26" xfId="0" applyFont="1" applyBorder="1" applyAlignment="1">
      <alignment horizontal="right" vertical="center"/>
    </xf>
    <xf numFmtId="38" fontId="8" fillId="2" borderId="27" xfId="2" applyFont="1" applyFill="1" applyBorder="1">
      <alignment vertical="center"/>
    </xf>
    <xf numFmtId="38" fontId="8" fillId="2" borderId="2" xfId="2" applyFont="1" applyFill="1" applyBorder="1">
      <alignment vertical="center"/>
    </xf>
    <xf numFmtId="38" fontId="8" fillId="0" borderId="0" xfId="2" applyFont="1">
      <alignment vertical="center"/>
    </xf>
    <xf numFmtId="0" fontId="0" fillId="0" borderId="0" xfId="0" applyAlignment="1">
      <alignment horizontal="right" vertical="center"/>
    </xf>
    <xf numFmtId="176" fontId="0" fillId="2" borderId="16" xfId="0" applyNumberFormat="1" applyFill="1" applyBorder="1">
      <alignment vertical="center"/>
    </xf>
    <xf numFmtId="0" fontId="9" fillId="0" borderId="28" xfId="0" applyFont="1" applyFill="1" applyBorder="1" applyAlignment="1">
      <alignment horizontal="center" vertical="center"/>
    </xf>
    <xf numFmtId="176" fontId="0" fillId="0" borderId="28" xfId="0" applyNumberFormat="1" applyFill="1" applyBorder="1">
      <alignment vertical="center"/>
    </xf>
    <xf numFmtId="0" fontId="0" fillId="0" borderId="29" xfId="0" applyBorder="1">
      <alignment vertical="center"/>
    </xf>
    <xf numFmtId="176" fontId="0" fillId="0" borderId="29" xfId="0" applyNumberFormat="1" applyFill="1" applyBorder="1">
      <alignment vertical="center"/>
    </xf>
    <xf numFmtId="0" fontId="15" fillId="0" borderId="9" xfId="0" applyFont="1" applyBorder="1" applyAlignment="1">
      <alignment vertical="center" shrinkToFit="1"/>
    </xf>
    <xf numFmtId="38" fontId="8" fillId="0" borderId="30" xfId="2" applyFont="1" applyBorder="1">
      <alignment vertical="center"/>
    </xf>
    <xf numFmtId="38" fontId="8" fillId="0" borderId="9" xfId="2" applyFont="1" applyBorder="1">
      <alignment vertical="center"/>
    </xf>
    <xf numFmtId="38" fontId="8" fillId="2" borderId="3" xfId="2" applyFont="1" applyFill="1" applyBorder="1">
      <alignment vertical="center"/>
    </xf>
    <xf numFmtId="38" fontId="8" fillId="3" borderId="3" xfId="2" applyFont="1" applyFill="1" applyBorder="1">
      <alignment vertical="center"/>
    </xf>
    <xf numFmtId="38" fontId="8" fillId="4" borderId="3" xfId="2" applyFont="1" applyFill="1" applyBorder="1">
      <alignment vertical="center"/>
    </xf>
    <xf numFmtId="38" fontId="8" fillId="0" borderId="31" xfId="2" applyFont="1" applyBorder="1">
      <alignment vertical="center"/>
    </xf>
    <xf numFmtId="0" fontId="1" fillId="4" borderId="3" xfId="0" applyFont="1" applyFill="1" applyBorder="1" applyAlignment="1">
      <alignment vertical="center" shrinkToFit="1"/>
    </xf>
    <xf numFmtId="38" fontId="8" fillId="0" borderId="23" xfId="2" applyFont="1" applyFill="1" applyBorder="1">
      <alignment vertical="center"/>
    </xf>
    <xf numFmtId="0" fontId="10" fillId="0" borderId="0" xfId="0" applyFont="1" applyAlignment="1">
      <alignment horizontal="center" vertical="center"/>
    </xf>
    <xf numFmtId="0" fontId="0" fillId="0" borderId="0" xfId="0" applyAlignment="1">
      <alignment horizontal="left" vertical="center"/>
    </xf>
    <xf numFmtId="0" fontId="0" fillId="2" borderId="2" xfId="0" applyFill="1" applyBorder="1" applyAlignment="1">
      <alignment vertical="center" shrinkToFit="1"/>
    </xf>
    <xf numFmtId="176" fontId="8" fillId="0" borderId="32" xfId="1" applyNumberFormat="1" applyFont="1" applyFill="1" applyBorder="1" applyAlignment="1">
      <alignment horizontal="center" vertical="center"/>
    </xf>
    <xf numFmtId="0" fontId="0" fillId="0" borderId="2" xfId="0" applyBorder="1">
      <alignment vertical="center"/>
    </xf>
    <xf numFmtId="0" fontId="0" fillId="0" borderId="4" xfId="0" applyBorder="1" applyAlignment="1">
      <alignment vertical="center" shrinkToFit="1"/>
    </xf>
    <xf numFmtId="38" fontId="8" fillId="0" borderId="4" xfId="2" applyFont="1" applyFill="1" applyBorder="1">
      <alignment vertical="center"/>
    </xf>
    <xf numFmtId="38" fontId="8" fillId="0" borderId="33" xfId="2" applyFont="1" applyBorder="1" applyAlignment="1">
      <alignment vertical="center" shrinkToFit="1"/>
    </xf>
    <xf numFmtId="0" fontId="11" fillId="0" borderId="34" xfId="0" applyFont="1" applyBorder="1" applyAlignment="1">
      <alignment vertical="center" shrinkToFit="1"/>
    </xf>
    <xf numFmtId="0" fontId="0" fillId="0" borderId="35" xfId="0" applyBorder="1" applyAlignment="1">
      <alignment vertical="center" shrinkToFit="1"/>
    </xf>
    <xf numFmtId="0" fontId="0" fillId="0" borderId="4" xfId="0" applyBorder="1">
      <alignment vertical="center"/>
    </xf>
    <xf numFmtId="0" fontId="0" fillId="0" borderId="30" xfId="0" applyBorder="1" applyAlignment="1">
      <alignment vertical="center" shrinkToFit="1"/>
    </xf>
    <xf numFmtId="38" fontId="8" fillId="0" borderId="30" xfId="2" applyFont="1" applyFill="1" applyBorder="1">
      <alignment vertical="center"/>
    </xf>
    <xf numFmtId="38" fontId="8" fillId="0" borderId="36" xfId="2" applyFont="1" applyBorder="1" applyAlignment="1">
      <alignment vertical="center" shrinkToFit="1"/>
    </xf>
    <xf numFmtId="0" fontId="11" fillId="0" borderId="37" xfId="0" applyFont="1" applyBorder="1" applyAlignment="1">
      <alignment vertical="center" shrinkToFit="1"/>
    </xf>
    <xf numFmtId="0" fontId="11" fillId="0" borderId="38" xfId="0" applyFont="1" applyBorder="1" applyAlignment="1">
      <alignment vertical="center" shrinkToFit="1"/>
    </xf>
    <xf numFmtId="0" fontId="11" fillId="0" borderId="39" xfId="0" applyFont="1" applyBorder="1" applyAlignment="1">
      <alignment vertical="center" shrinkToFit="1"/>
    </xf>
    <xf numFmtId="0" fontId="0" fillId="0" borderId="40" xfId="0" applyBorder="1" applyAlignment="1">
      <alignment vertical="center" shrinkToFit="1"/>
    </xf>
    <xf numFmtId="0" fontId="0" fillId="0" borderId="9" xfId="0" applyBorder="1">
      <alignment vertical="center"/>
    </xf>
    <xf numFmtId="0" fontId="11" fillId="0" borderId="40" xfId="0" applyFont="1" applyBorder="1" applyAlignment="1">
      <alignment vertical="center" shrinkToFit="1"/>
    </xf>
    <xf numFmtId="0" fontId="11" fillId="0" borderId="9" xfId="0" applyFont="1" applyBorder="1">
      <alignment vertical="center"/>
    </xf>
    <xf numFmtId="38" fontId="8" fillId="0" borderId="27" xfId="2" applyFont="1" applyFill="1" applyBorder="1">
      <alignment vertical="center"/>
    </xf>
    <xf numFmtId="0" fontId="11" fillId="0" borderId="41" xfId="0" applyFont="1" applyBorder="1" applyAlignment="1">
      <alignment vertical="center" shrinkToFit="1"/>
    </xf>
    <xf numFmtId="38" fontId="8" fillId="0" borderId="42" xfId="2" applyFont="1" applyBorder="1" applyAlignment="1">
      <alignment vertical="center" shrinkToFit="1"/>
    </xf>
    <xf numFmtId="0" fontId="0" fillId="0" borderId="9" xfId="0"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38" fontId="8" fillId="0" borderId="5" xfId="2" applyFont="1" applyFill="1" applyBorder="1">
      <alignment vertical="center"/>
    </xf>
    <xf numFmtId="0" fontId="11" fillId="0" borderId="46" xfId="0" applyFont="1" applyBorder="1" applyAlignment="1">
      <alignment vertical="center" shrinkToFit="1"/>
    </xf>
    <xf numFmtId="38" fontId="8" fillId="0" borderId="47" xfId="2" applyFont="1" applyBorder="1" applyAlignment="1">
      <alignment vertical="center" shrinkToFit="1"/>
    </xf>
    <xf numFmtId="0" fontId="0" fillId="0" borderId="48" xfId="0" applyBorder="1" applyAlignment="1">
      <alignment vertical="center" shrinkToFit="1"/>
    </xf>
    <xf numFmtId="0" fontId="0" fillId="0" borderId="49" xfId="0" applyBorder="1" applyAlignment="1">
      <alignment vertical="center" shrinkToFit="1"/>
    </xf>
    <xf numFmtId="38" fontId="8" fillId="0" borderId="50" xfId="2" applyFont="1" applyBorder="1" applyAlignment="1">
      <alignment vertical="center" shrinkToFit="1"/>
    </xf>
    <xf numFmtId="0" fontId="0" fillId="0" borderId="37" xfId="0" applyBorder="1" applyAlignment="1">
      <alignment vertical="center" shrinkToFit="1"/>
    </xf>
    <xf numFmtId="0" fontId="0" fillId="0" borderId="38" xfId="0" applyBorder="1" applyAlignment="1">
      <alignment vertical="center" shrinkToFit="1"/>
    </xf>
    <xf numFmtId="38" fontId="8" fillId="0" borderId="51" xfId="2" applyFont="1" applyBorder="1" applyAlignment="1">
      <alignment vertical="center" shrinkToFit="1"/>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0" fillId="0" borderId="5" xfId="0" applyBorder="1">
      <alignment vertical="center"/>
    </xf>
    <xf numFmtId="38" fontId="8" fillId="0" borderId="47" xfId="2" applyFont="1" applyBorder="1" applyAlignment="1">
      <alignment horizontal="center" vertical="center" shrinkToFit="1"/>
    </xf>
    <xf numFmtId="0" fontId="0" fillId="2" borderId="27" xfId="0" applyFill="1" applyBorder="1" applyAlignment="1">
      <alignment vertical="center" shrinkToFit="1"/>
    </xf>
    <xf numFmtId="0" fontId="0" fillId="3" borderId="3" xfId="0" applyFill="1" applyBorder="1" applyAlignment="1">
      <alignment vertical="center" shrinkToFit="1"/>
    </xf>
    <xf numFmtId="0" fontId="0" fillId="4" borderId="8" xfId="0" applyFill="1" applyBorder="1" applyAlignment="1">
      <alignment vertical="center" shrinkToFit="1"/>
    </xf>
    <xf numFmtId="38" fontId="8" fillId="4" borderId="8" xfId="2" applyFont="1" applyFill="1" applyBorder="1">
      <alignment vertical="center"/>
    </xf>
    <xf numFmtId="38" fontId="8" fillId="0" borderId="33" xfId="2" applyFont="1" applyBorder="1" applyAlignment="1">
      <alignment horizontal="right" vertical="center" shrinkToFit="1"/>
    </xf>
    <xf numFmtId="0" fontId="15" fillId="0" borderId="5" xfId="0" applyFont="1" applyBorder="1" applyAlignment="1">
      <alignment vertical="center" shrinkToFit="1"/>
    </xf>
    <xf numFmtId="38" fontId="8" fillId="0" borderId="55" xfId="2" applyFont="1" applyBorder="1" applyAlignment="1">
      <alignment vertical="center" shrinkToFit="1"/>
    </xf>
    <xf numFmtId="0" fontId="0" fillId="0" borderId="5" xfId="0" applyBorder="1" applyAlignment="1">
      <alignment horizontal="left" vertical="center" shrinkToFit="1"/>
    </xf>
    <xf numFmtId="0" fontId="0" fillId="4" borderId="27" xfId="0" applyFill="1" applyBorder="1" applyAlignment="1">
      <alignment vertical="center" shrinkToFit="1"/>
    </xf>
    <xf numFmtId="38" fontId="8" fillId="4" borderId="27" xfId="2" applyFont="1" applyFill="1" applyBorder="1">
      <alignment vertical="center"/>
    </xf>
    <xf numFmtId="38" fontId="1" fillId="0" borderId="33" xfId="2" applyFont="1" applyBorder="1" applyAlignment="1">
      <alignment horizontal="right" vertical="center" shrinkToFit="1"/>
    </xf>
    <xf numFmtId="38" fontId="1" fillId="0" borderId="43" xfId="2" applyFont="1" applyBorder="1" applyAlignment="1">
      <alignment horizontal="right" vertical="center" shrinkToFit="1"/>
    </xf>
    <xf numFmtId="38" fontId="1" fillId="0" borderId="55" xfId="2" applyFont="1" applyBorder="1" applyAlignment="1">
      <alignment horizontal="right" vertical="center" shrinkToFit="1"/>
    </xf>
    <xf numFmtId="0" fontId="0" fillId="4" borderId="3" xfId="0" applyFill="1" applyBorder="1" applyAlignment="1">
      <alignment vertical="center" shrinkToFit="1"/>
    </xf>
    <xf numFmtId="0" fontId="0" fillId="0" borderId="9" xfId="0" applyBorder="1" applyAlignment="1">
      <alignment horizontal="left" vertical="center" shrinkToFit="1"/>
    </xf>
    <xf numFmtId="0" fontId="0" fillId="0" borderId="31" xfId="0" applyBorder="1" applyAlignment="1">
      <alignment vertical="center" shrinkToFit="1"/>
    </xf>
    <xf numFmtId="0" fontId="0" fillId="2" borderId="3" xfId="0" applyFill="1" applyBorder="1">
      <alignment vertical="center"/>
    </xf>
    <xf numFmtId="0" fontId="0" fillId="0" borderId="0" xfId="0" applyBorder="1">
      <alignment vertical="center"/>
    </xf>
    <xf numFmtId="0" fontId="10" fillId="0" borderId="0" xfId="0" applyFont="1" applyAlignment="1">
      <alignment horizontal="center" vertical="center"/>
    </xf>
    <xf numFmtId="0" fontId="0" fillId="0" borderId="0" xfId="0" applyBorder="1" applyAlignment="1">
      <alignment horizontal="right" vertical="center"/>
    </xf>
    <xf numFmtId="176" fontId="8" fillId="0" borderId="56" xfId="1" applyNumberFormat="1" applyFont="1" applyFill="1" applyBorder="1" applyAlignment="1">
      <alignment horizontal="center" vertical="center"/>
    </xf>
    <xf numFmtId="0" fontId="0" fillId="0" borderId="3" xfId="0" applyBorder="1">
      <alignment vertical="center"/>
    </xf>
    <xf numFmtId="38" fontId="8" fillId="0" borderId="31" xfId="2" applyFont="1" applyFill="1" applyBorder="1">
      <alignment vertical="center"/>
    </xf>
    <xf numFmtId="0" fontId="0" fillId="0" borderId="58" xfId="0" applyBorder="1" applyAlignment="1">
      <alignment vertical="center" shrinkToFit="1"/>
    </xf>
    <xf numFmtId="38" fontId="8" fillId="0" borderId="59" xfId="2" applyFont="1" applyBorder="1" applyAlignment="1">
      <alignment vertical="center" shrinkToFit="1"/>
    </xf>
    <xf numFmtId="0" fontId="0" fillId="0" borderId="44" xfId="0" applyBorder="1" applyAlignment="1">
      <alignment vertical="center" shrinkToFit="1"/>
    </xf>
    <xf numFmtId="0" fontId="0" fillId="0" borderId="45" xfId="0" applyBorder="1" applyAlignment="1">
      <alignment vertical="center" shrinkToFit="1"/>
    </xf>
    <xf numFmtId="38" fontId="8" fillId="0" borderId="60" xfId="2" applyFont="1" applyBorder="1" applyAlignment="1">
      <alignment vertical="center" shrinkToFit="1"/>
    </xf>
    <xf numFmtId="0" fontId="0" fillId="0" borderId="61" xfId="0" applyBorder="1" applyAlignment="1">
      <alignment vertical="center" shrinkToFit="1"/>
    </xf>
    <xf numFmtId="0" fontId="0" fillId="0" borderId="62" xfId="0" applyBorder="1" applyAlignment="1">
      <alignment vertical="center" shrinkToFit="1"/>
    </xf>
    <xf numFmtId="0" fontId="11" fillId="0" borderId="63" xfId="0" applyFont="1" applyBorder="1" applyAlignment="1">
      <alignment vertical="center" shrinkToFit="1"/>
    </xf>
    <xf numFmtId="0" fontId="0" fillId="0" borderId="64" xfId="0" applyBorder="1" applyAlignment="1">
      <alignment vertical="center" shrinkToFit="1"/>
    </xf>
    <xf numFmtId="0" fontId="0" fillId="0" borderId="27" xfId="0" applyBorder="1">
      <alignment vertical="center"/>
    </xf>
    <xf numFmtId="38" fontId="8" fillId="0" borderId="65" xfId="2" applyFont="1" applyBorder="1" applyAlignment="1">
      <alignment vertical="center" shrinkToFit="1"/>
    </xf>
    <xf numFmtId="0" fontId="0" fillId="0" borderId="8" xfId="0" applyBorder="1">
      <alignment vertical="center"/>
    </xf>
    <xf numFmtId="0" fontId="0" fillId="4" borderId="4" xfId="0" applyFont="1" applyFill="1" applyBorder="1" applyAlignment="1">
      <alignment vertical="center" shrinkToFit="1"/>
    </xf>
    <xf numFmtId="38" fontId="8" fillId="4" borderId="4" xfId="2" applyFont="1" applyFill="1" applyBorder="1">
      <alignment vertical="center"/>
    </xf>
    <xf numFmtId="0" fontId="0" fillId="0" borderId="30" xfId="0" applyFont="1" applyBorder="1" applyAlignment="1">
      <alignment vertical="center" shrinkToFit="1"/>
    </xf>
    <xf numFmtId="38" fontId="8" fillId="0" borderId="9" xfId="2" applyFont="1" applyFill="1" applyBorder="1">
      <alignment vertical="center"/>
    </xf>
    <xf numFmtId="38" fontId="8" fillId="0" borderId="43" xfId="2" applyFont="1" applyBorder="1" applyAlignment="1">
      <alignment vertical="center" shrinkToFit="1"/>
    </xf>
    <xf numFmtId="0" fontId="0" fillId="0" borderId="37" xfId="0" applyFont="1" applyBorder="1" applyAlignment="1">
      <alignment vertical="center" shrinkToFit="1"/>
    </xf>
    <xf numFmtId="0" fontId="0" fillId="0" borderId="38" xfId="0" applyFont="1" applyBorder="1" applyAlignment="1">
      <alignment vertical="center" shrinkToFit="1"/>
    </xf>
    <xf numFmtId="0" fontId="0" fillId="0" borderId="39" xfId="0" applyFont="1" applyBorder="1" applyAlignment="1">
      <alignment vertical="center" shrinkToFit="1"/>
    </xf>
    <xf numFmtId="0" fontId="0" fillId="0" borderId="40" xfId="0" applyFont="1" applyBorder="1" applyAlignment="1">
      <alignment vertical="center" shrinkToFit="1"/>
    </xf>
    <xf numFmtId="0" fontId="0" fillId="0" borderId="9" xfId="0" applyFont="1" applyBorder="1">
      <alignment vertical="center"/>
    </xf>
    <xf numFmtId="38" fontId="8" fillId="0" borderId="30" xfId="2" applyFont="1" applyFill="1" applyBorder="1">
      <alignment vertical="center"/>
    </xf>
    <xf numFmtId="38" fontId="8" fillId="0" borderId="36" xfId="2" applyFont="1" applyBorder="1" applyAlignment="1">
      <alignment vertical="center" shrinkToFit="1"/>
    </xf>
    <xf numFmtId="38" fontId="8" fillId="4" borderId="4" xfId="2" applyFont="1" applyFill="1" applyBorder="1">
      <alignment vertical="center"/>
    </xf>
    <xf numFmtId="38" fontId="8" fillId="0" borderId="42" xfId="2" applyFont="1" applyBorder="1" applyAlignment="1">
      <alignment vertical="center" shrinkToFit="1"/>
    </xf>
    <xf numFmtId="0" fontId="0" fillId="0" borderId="4" xfId="0" applyFont="1" applyBorder="1">
      <alignment vertical="center"/>
    </xf>
    <xf numFmtId="0" fontId="0" fillId="0" borderId="9" xfId="0" applyFont="1" applyBorder="1" applyAlignment="1">
      <alignment vertical="center" shrinkToFit="1"/>
    </xf>
    <xf numFmtId="0" fontId="0" fillId="0" borderId="31" xfId="0" applyFont="1" applyBorder="1" applyAlignment="1">
      <alignment vertical="center" shrinkToFit="1"/>
    </xf>
    <xf numFmtId="38" fontId="8" fillId="0" borderId="31" xfId="2" applyFont="1" applyFill="1" applyBorder="1">
      <alignment vertical="center"/>
    </xf>
    <xf numFmtId="38" fontId="8" fillId="0" borderId="57" xfId="2" applyFont="1" applyBorder="1" applyAlignment="1">
      <alignment vertical="center" shrinkToFit="1"/>
    </xf>
    <xf numFmtId="0" fontId="0" fillId="0" borderId="44" xfId="0" applyFont="1" applyBorder="1" applyAlignment="1">
      <alignment vertical="center" shrinkToFit="1"/>
    </xf>
    <xf numFmtId="0" fontId="0" fillId="0" borderId="45" xfId="0" applyFont="1" applyBorder="1" applyAlignment="1">
      <alignment vertical="center" shrinkToFit="1"/>
    </xf>
    <xf numFmtId="0" fontId="0" fillId="0" borderId="46" xfId="0" applyFont="1" applyBorder="1" applyAlignment="1">
      <alignment vertical="center" shrinkToFit="1"/>
    </xf>
    <xf numFmtId="0" fontId="0" fillId="0" borderId="58" xfId="0" applyFont="1" applyBorder="1" applyAlignment="1">
      <alignment vertical="center" shrinkToFit="1"/>
    </xf>
    <xf numFmtId="0" fontId="0" fillId="0" borderId="31" xfId="0" applyFont="1" applyBorder="1">
      <alignment vertical="center"/>
    </xf>
    <xf numFmtId="0" fontId="0" fillId="2" borderId="3" xfId="0" applyFont="1" applyFill="1" applyBorder="1" applyAlignment="1">
      <alignment vertical="center" shrinkToFit="1"/>
    </xf>
    <xf numFmtId="38" fontId="8" fillId="2" borderId="3" xfId="2" applyFont="1" applyFill="1" applyBorder="1">
      <alignment vertical="center"/>
    </xf>
    <xf numFmtId="176" fontId="8" fillId="0" borderId="56" xfId="1" applyNumberFormat="1" applyFont="1" applyFill="1" applyBorder="1" applyAlignment="1">
      <alignment horizontal="center" vertical="center"/>
    </xf>
    <xf numFmtId="0" fontId="0" fillId="0" borderId="3" xfId="0" applyFont="1" applyBorder="1">
      <alignment vertical="center"/>
    </xf>
    <xf numFmtId="38" fontId="8" fillId="0" borderId="47" xfId="2" applyFont="1" applyBorder="1" applyAlignment="1">
      <alignment vertical="center" shrinkToFit="1"/>
    </xf>
    <xf numFmtId="0" fontId="0" fillId="0" borderId="48" xfId="0" applyFont="1" applyBorder="1" applyAlignment="1">
      <alignment vertical="center" shrinkToFit="1"/>
    </xf>
    <xf numFmtId="0" fontId="0" fillId="0" borderId="49" xfId="0" applyFont="1" applyBorder="1" applyAlignment="1">
      <alignment vertical="center" shrinkToFit="1"/>
    </xf>
    <xf numFmtId="0" fontId="0" fillId="0" borderId="34" xfId="0" applyFont="1" applyBorder="1" applyAlignment="1">
      <alignment vertical="center" shrinkToFit="1"/>
    </xf>
    <xf numFmtId="0" fontId="0" fillId="0" borderId="35" xfId="0" applyFont="1" applyBorder="1" applyAlignment="1">
      <alignment vertical="center" shrinkToFit="1"/>
    </xf>
    <xf numFmtId="38" fontId="8" fillId="0" borderId="50" xfId="2" applyFont="1" applyBorder="1" applyAlignment="1">
      <alignment vertical="center" shrinkToFit="1"/>
    </xf>
    <xf numFmtId="0" fontId="0" fillId="0" borderId="5" xfId="0" applyFont="1" applyBorder="1" applyAlignment="1">
      <alignment vertical="center" shrinkToFit="1"/>
    </xf>
    <xf numFmtId="38" fontId="8" fillId="0" borderId="5" xfId="2" applyFont="1" applyFill="1" applyBorder="1">
      <alignment vertical="center"/>
    </xf>
    <xf numFmtId="38" fontId="8" fillId="0" borderId="51" xfId="2" applyFont="1" applyBorder="1" applyAlignment="1">
      <alignment vertical="center" shrinkToFit="1"/>
    </xf>
    <xf numFmtId="0" fontId="0" fillId="0" borderId="52" xfId="0" applyFont="1" applyBorder="1" applyAlignment="1">
      <alignment vertical="center" shrinkToFit="1"/>
    </xf>
    <xf numFmtId="0" fontId="0" fillId="0" borderId="53" xfId="0" applyFont="1" applyBorder="1" applyAlignment="1">
      <alignment vertical="center" shrinkToFit="1"/>
    </xf>
    <xf numFmtId="0" fontId="0" fillId="0" borderId="41" xfId="0" applyFont="1" applyBorder="1" applyAlignment="1">
      <alignment vertical="center" shrinkToFit="1"/>
    </xf>
    <xf numFmtId="0" fontId="0" fillId="0" borderId="54" xfId="0" applyFont="1" applyBorder="1" applyAlignment="1">
      <alignment vertical="center" shrinkToFit="1"/>
    </xf>
    <xf numFmtId="0" fontId="0" fillId="0" borderId="5" xfId="0" applyFont="1" applyBorder="1">
      <alignment vertical="center"/>
    </xf>
    <xf numFmtId="38" fontId="8" fillId="0" borderId="47" xfId="2" applyFont="1" applyBorder="1" applyAlignment="1">
      <alignment horizontal="center" vertical="center" shrinkToFit="1"/>
    </xf>
    <xf numFmtId="38" fontId="8" fillId="0" borderId="59" xfId="2" applyFont="1" applyBorder="1" applyAlignment="1">
      <alignment vertical="center" shrinkToFit="1"/>
    </xf>
    <xf numFmtId="0" fontId="0" fillId="0" borderId="27" xfId="0" applyFont="1" applyBorder="1" applyAlignment="1">
      <alignment vertical="center" shrinkToFit="1"/>
    </xf>
    <xf numFmtId="38" fontId="8" fillId="0" borderId="27" xfId="2" applyFont="1" applyFill="1" applyBorder="1">
      <alignment vertical="center"/>
    </xf>
    <xf numFmtId="38" fontId="8" fillId="0" borderId="60" xfId="2" applyFont="1" applyBorder="1" applyAlignment="1">
      <alignment vertical="center" shrinkToFit="1"/>
    </xf>
    <xf numFmtId="0" fontId="0" fillId="0" borderId="61" xfId="0" applyFont="1" applyBorder="1" applyAlignment="1">
      <alignment vertical="center" shrinkToFit="1"/>
    </xf>
    <xf numFmtId="0" fontId="0" fillId="0" borderId="62" xfId="0" applyFont="1" applyBorder="1" applyAlignment="1">
      <alignment vertical="center" shrinkToFit="1"/>
    </xf>
    <xf numFmtId="0" fontId="0" fillId="0" borderId="63" xfId="0" applyFont="1" applyBorder="1" applyAlignment="1">
      <alignment vertical="center" shrinkToFit="1"/>
    </xf>
    <xf numFmtId="0" fontId="0" fillId="0" borderId="64" xfId="0" applyFont="1" applyBorder="1" applyAlignment="1">
      <alignment vertical="center" shrinkToFit="1"/>
    </xf>
    <xf numFmtId="0" fontId="0" fillId="0" borderId="27" xfId="0" applyFont="1" applyBorder="1">
      <alignment vertical="center"/>
    </xf>
    <xf numFmtId="0" fontId="0" fillId="0" borderId="5" xfId="0" applyFont="1" applyBorder="1" applyAlignment="1">
      <alignment horizontal="left" vertical="center" shrinkToFit="1"/>
    </xf>
    <xf numFmtId="38" fontId="16" fillId="0" borderId="25" xfId="2" applyFont="1" applyBorder="1" applyAlignment="1">
      <alignment horizontal="right" vertical="center"/>
    </xf>
    <xf numFmtId="0" fontId="19" fillId="0" borderId="40" xfId="0" applyFont="1" applyBorder="1" applyAlignment="1">
      <alignment vertical="center" shrinkToFit="1"/>
    </xf>
    <xf numFmtId="38" fontId="0" fillId="0" borderId="0" xfId="0" applyNumberFormat="1">
      <alignment vertical="center"/>
    </xf>
    <xf numFmtId="38" fontId="0" fillId="0" borderId="0" xfId="2" applyFont="1">
      <alignment vertical="center"/>
    </xf>
    <xf numFmtId="178" fontId="8" fillId="2" borderId="3" xfId="2" applyNumberFormat="1" applyFont="1" applyFill="1" applyBorder="1">
      <alignment vertical="center"/>
    </xf>
    <xf numFmtId="0" fontId="11" fillId="0" borderId="0" xfId="0" applyFont="1" applyFill="1" applyBorder="1" applyAlignment="1">
      <alignment vertical="center" shrinkToFit="1"/>
    </xf>
    <xf numFmtId="178" fontId="10" fillId="0" borderId="1" xfId="2" applyNumberFormat="1" applyFont="1" applyBorder="1">
      <alignment vertical="center"/>
    </xf>
    <xf numFmtId="177" fontId="8" fillId="0" borderId="16" xfId="2" applyNumberFormat="1" applyFont="1" applyFill="1" applyBorder="1" applyAlignment="1">
      <alignment horizontal="center" vertical="center"/>
    </xf>
    <xf numFmtId="38" fontId="0" fillId="0" borderId="9" xfId="2" applyFont="1" applyFill="1" applyBorder="1">
      <alignment vertical="center"/>
    </xf>
    <xf numFmtId="38" fontId="0" fillId="0" borderId="43" xfId="2" applyFont="1" applyFill="1" applyBorder="1" applyAlignment="1">
      <alignment vertical="center" shrinkToFit="1"/>
    </xf>
    <xf numFmtId="0" fontId="0" fillId="0" borderId="30" xfId="0" applyFont="1" applyFill="1" applyBorder="1" applyAlignment="1">
      <alignment vertical="center" shrinkToFit="1"/>
    </xf>
    <xf numFmtId="0" fontId="0" fillId="0" borderId="37" xfId="0" applyFont="1" applyFill="1" applyBorder="1" applyAlignment="1">
      <alignment vertical="center" shrinkToFit="1"/>
    </xf>
    <xf numFmtId="0" fontId="0" fillId="0" borderId="38" xfId="0" applyFont="1" applyFill="1" applyBorder="1" applyAlignment="1">
      <alignment vertical="center" shrinkToFit="1"/>
    </xf>
    <xf numFmtId="0" fontId="0" fillId="0" borderId="39" xfId="0" applyFont="1" applyFill="1" applyBorder="1" applyAlignment="1">
      <alignment vertical="center" shrinkToFit="1"/>
    </xf>
    <xf numFmtId="0" fontId="0" fillId="0" borderId="40" xfId="0" applyFont="1" applyFill="1" applyBorder="1" applyAlignment="1">
      <alignment vertical="center" shrinkToFit="1"/>
    </xf>
    <xf numFmtId="0" fontId="0" fillId="0" borderId="9" xfId="0" applyFont="1" applyFill="1" applyBorder="1">
      <alignment vertical="center"/>
    </xf>
    <xf numFmtId="38" fontId="0" fillId="0" borderId="30" xfId="2" applyFont="1" applyFill="1" applyBorder="1">
      <alignment vertical="center"/>
    </xf>
    <xf numFmtId="38" fontId="0" fillId="0" borderId="31" xfId="2" applyFont="1" applyFill="1" applyBorder="1">
      <alignment vertical="center"/>
    </xf>
    <xf numFmtId="38" fontId="8" fillId="0" borderId="43" xfId="2" applyFont="1" applyFill="1" applyBorder="1" applyAlignment="1">
      <alignment vertical="center" shrinkToFit="1"/>
    </xf>
    <xf numFmtId="0" fontId="0" fillId="0" borderId="46" xfId="0" applyFont="1" applyFill="1" applyBorder="1" applyAlignment="1">
      <alignment vertical="center" shrinkToFit="1"/>
    </xf>
    <xf numFmtId="0" fontId="0" fillId="0" borderId="44" xfId="0" applyFont="1" applyFill="1" applyBorder="1" applyAlignment="1">
      <alignment vertical="center" shrinkToFit="1"/>
    </xf>
    <xf numFmtId="0" fontId="0" fillId="0" borderId="45" xfId="0" applyFont="1" applyFill="1" applyBorder="1" applyAlignment="1">
      <alignment vertical="center" shrinkToFit="1"/>
    </xf>
    <xf numFmtId="0" fontId="0" fillId="0" borderId="58" xfId="0" applyFont="1" applyFill="1" applyBorder="1" applyAlignment="1">
      <alignment vertical="center" shrinkToFit="1"/>
    </xf>
    <xf numFmtId="0" fontId="0" fillId="0" borderId="31" xfId="0" applyFont="1" applyFill="1" applyBorder="1">
      <alignment vertical="center"/>
    </xf>
    <xf numFmtId="0" fontId="8" fillId="0" borderId="37" xfId="0" applyFont="1" applyFill="1" applyBorder="1" applyAlignment="1">
      <alignment vertical="center" shrinkToFit="1"/>
    </xf>
    <xf numFmtId="0" fontId="8" fillId="0" borderId="38" xfId="0" applyFont="1" applyFill="1" applyBorder="1" applyAlignment="1">
      <alignment vertical="center" shrinkToFit="1"/>
    </xf>
    <xf numFmtId="0" fontId="8" fillId="0" borderId="39" xfId="0" applyFont="1" applyFill="1" applyBorder="1" applyAlignment="1">
      <alignment vertical="center" shrinkToFit="1"/>
    </xf>
    <xf numFmtId="0" fontId="8" fillId="0" borderId="40" xfId="0" applyFont="1" applyFill="1" applyBorder="1" applyAlignment="1">
      <alignment vertical="center" shrinkToFit="1"/>
    </xf>
    <xf numFmtId="38" fontId="8" fillId="0" borderId="36" xfId="2" applyFont="1" applyFill="1" applyBorder="1" applyAlignment="1">
      <alignment vertical="center" shrinkToFit="1"/>
    </xf>
    <xf numFmtId="0" fontId="0" fillId="0" borderId="9" xfId="0" applyFont="1" applyFill="1" applyBorder="1" applyAlignment="1">
      <alignment vertical="center" shrinkToFit="1"/>
    </xf>
    <xf numFmtId="38" fontId="0" fillId="0" borderId="36" xfId="2" applyFont="1" applyFill="1" applyBorder="1" applyAlignment="1">
      <alignment vertical="center" shrinkToFit="1"/>
    </xf>
    <xf numFmtId="0" fontId="0" fillId="0" borderId="31" xfId="0" applyFont="1" applyFill="1" applyBorder="1" applyAlignment="1">
      <alignment vertical="center" shrinkToFit="1"/>
    </xf>
    <xf numFmtId="38" fontId="0" fillId="0" borderId="57" xfId="2" applyFont="1" applyFill="1" applyBorder="1" applyAlignment="1">
      <alignment vertical="center" shrinkToFit="1"/>
    </xf>
    <xf numFmtId="0" fontId="0" fillId="0" borderId="48" xfId="0" applyFont="1" applyFill="1" applyBorder="1" applyAlignment="1">
      <alignment vertical="center" shrinkToFit="1"/>
    </xf>
    <xf numFmtId="0" fontId="0" fillId="0" borderId="34" xfId="0" applyFont="1" applyFill="1" applyBorder="1" applyAlignment="1">
      <alignment vertical="center" shrinkToFit="1"/>
    </xf>
    <xf numFmtId="0" fontId="11" fillId="0" borderId="16" xfId="0" applyFont="1" applyFill="1" applyBorder="1" applyAlignment="1">
      <alignment horizontal="center" vertical="center" wrapText="1"/>
    </xf>
    <xf numFmtId="0" fontId="0" fillId="0" borderId="66" xfId="0" applyBorder="1" applyAlignment="1">
      <alignment horizontal="center" vertical="center"/>
    </xf>
    <xf numFmtId="0" fontId="0" fillId="0" borderId="10" xfId="0" applyBorder="1" applyAlignment="1">
      <alignment horizontal="center"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38" fontId="8" fillId="0" borderId="76" xfId="2" applyFont="1" applyFill="1" applyBorder="1" applyAlignment="1">
      <alignment horizontal="center" vertical="center"/>
    </xf>
    <xf numFmtId="38" fontId="8" fillId="0" borderId="77" xfId="2" applyFont="1" applyFill="1" applyBorder="1" applyAlignment="1">
      <alignment horizontal="center" vertical="center"/>
    </xf>
    <xf numFmtId="38" fontId="8" fillId="0" borderId="78" xfId="2" applyFont="1" applyFill="1" applyBorder="1" applyAlignment="1">
      <alignment horizontal="center" vertical="center"/>
    </xf>
    <xf numFmtId="38" fontId="8" fillId="0" borderId="29" xfId="2" applyFont="1" applyFill="1" applyBorder="1" applyAlignment="1">
      <alignment horizontal="center" vertical="center"/>
    </xf>
    <xf numFmtId="38" fontId="8" fillId="0" borderId="0" xfId="2" applyFont="1" applyFill="1" applyBorder="1" applyAlignment="1">
      <alignment horizontal="center" vertical="center"/>
    </xf>
    <xf numFmtId="38" fontId="8" fillId="0" borderId="79" xfId="2" applyFont="1" applyFill="1" applyBorder="1" applyAlignment="1">
      <alignment horizontal="center" vertical="center"/>
    </xf>
    <xf numFmtId="38" fontId="8" fillId="0" borderId="80" xfId="2" applyFont="1" applyFill="1" applyBorder="1" applyAlignment="1">
      <alignment horizontal="center" vertical="center"/>
    </xf>
    <xf numFmtId="38" fontId="8" fillId="0" borderId="23" xfId="2" applyFont="1" applyFill="1" applyBorder="1" applyAlignment="1">
      <alignment horizontal="center" vertical="center"/>
    </xf>
    <xf numFmtId="38" fontId="8" fillId="0" borderId="24" xfId="2" applyFont="1" applyFill="1" applyBorder="1" applyAlignment="1">
      <alignment horizontal="center" vertical="center"/>
    </xf>
    <xf numFmtId="0" fontId="0" fillId="0" borderId="74" xfId="0" applyBorder="1" applyAlignment="1">
      <alignment horizontal="center" vertical="center"/>
    </xf>
    <xf numFmtId="0" fontId="0" fillId="0" borderId="75" xfId="0" applyBorder="1" applyAlignment="1">
      <alignment horizontal="center" vertical="center"/>
    </xf>
    <xf numFmtId="0" fontId="10" fillId="0" borderId="0" xfId="0" applyFont="1" applyAlignment="1">
      <alignment horizontal="center" vertical="center"/>
    </xf>
    <xf numFmtId="38" fontId="8" fillId="0" borderId="68" xfId="2" applyFont="1" applyBorder="1" applyAlignment="1">
      <alignment horizontal="center" vertical="center"/>
    </xf>
    <xf numFmtId="38" fontId="8" fillId="0" borderId="69" xfId="2" applyFont="1" applyBorder="1" applyAlignment="1">
      <alignment horizontal="center" vertical="center"/>
    </xf>
    <xf numFmtId="38" fontId="8" fillId="0" borderId="70" xfId="2" applyFont="1" applyBorder="1" applyAlignment="1">
      <alignment horizontal="center" vertical="center"/>
    </xf>
    <xf numFmtId="0" fontId="0" fillId="0" borderId="71" xfId="0" applyBorder="1" applyAlignment="1">
      <alignment horizontal="center" vertical="center"/>
    </xf>
    <xf numFmtId="0" fontId="0" fillId="0" borderId="72" xfId="0" applyBorder="1" applyAlignment="1">
      <alignment horizontal="center" vertical="center"/>
    </xf>
    <xf numFmtId="0" fontId="11" fillId="0" borderId="71" xfId="0" applyFont="1" applyBorder="1" applyAlignment="1">
      <alignment horizontal="center" vertical="center"/>
    </xf>
    <xf numFmtId="0" fontId="11" fillId="0" borderId="73" xfId="0" applyFont="1" applyBorder="1" applyAlignment="1">
      <alignment horizontal="center" vertical="center"/>
    </xf>
    <xf numFmtId="0" fontId="0" fillId="0" borderId="74" xfId="0" applyBorder="1" applyAlignment="1">
      <alignment horizontal="center" vertical="center" shrinkToFit="1"/>
    </xf>
    <xf numFmtId="0" fontId="0" fillId="0" borderId="75" xfId="0" applyBorder="1" applyAlignment="1">
      <alignment horizontal="center" vertical="center" shrinkToFit="1"/>
    </xf>
    <xf numFmtId="38" fontId="8" fillId="5" borderId="74" xfId="2" applyFont="1" applyFill="1" applyBorder="1" applyAlignment="1">
      <alignment horizontal="center" vertical="center" wrapText="1"/>
    </xf>
    <xf numFmtId="38" fontId="8" fillId="5" borderId="75" xfId="2" applyFont="1" applyFill="1" applyBorder="1" applyAlignment="1">
      <alignment horizontal="center" vertical="center" wrapText="1"/>
    </xf>
    <xf numFmtId="0" fontId="11" fillId="0" borderId="81" xfId="0" applyFont="1" applyBorder="1" applyAlignment="1">
      <alignment horizontal="center" vertical="center" shrinkToFit="1"/>
    </xf>
    <xf numFmtId="0" fontId="11" fillId="0" borderId="83" xfId="0" applyFont="1" applyBorder="1" applyAlignment="1">
      <alignment horizontal="center" vertical="center" shrinkToFit="1"/>
    </xf>
    <xf numFmtId="0" fontId="11" fillId="0" borderId="82" xfId="0" applyFont="1" applyBorder="1" applyAlignment="1">
      <alignment horizontal="center" vertical="center" shrinkToFit="1"/>
    </xf>
    <xf numFmtId="0" fontId="0" fillId="0" borderId="66" xfId="0" applyFont="1" applyBorder="1" applyAlignment="1">
      <alignment horizontal="center" vertical="center"/>
    </xf>
    <xf numFmtId="0" fontId="0" fillId="0" borderId="10" xfId="0" applyFont="1" applyBorder="1" applyAlignment="1">
      <alignment horizontal="center" vertical="center"/>
    </xf>
    <xf numFmtId="0" fontId="0" fillId="0" borderId="67" xfId="0" applyFont="1" applyBorder="1" applyAlignment="1">
      <alignment horizontal="center" vertical="center"/>
    </xf>
    <xf numFmtId="0" fontId="0" fillId="0" borderId="81" xfId="0" applyFont="1" applyBorder="1" applyAlignment="1">
      <alignment horizontal="center" vertical="center" shrinkToFit="1"/>
    </xf>
    <xf numFmtId="0" fontId="0" fillId="0" borderId="83" xfId="0" applyFont="1" applyBorder="1" applyAlignment="1">
      <alignment horizontal="center" vertical="center" shrinkToFit="1"/>
    </xf>
    <xf numFmtId="0" fontId="0" fillId="0" borderId="82" xfId="0" applyFont="1" applyBorder="1" applyAlignment="1">
      <alignment horizontal="center" vertical="center" shrinkToFit="1"/>
    </xf>
    <xf numFmtId="0" fontId="14" fillId="0" borderId="87" xfId="0" applyFont="1" applyBorder="1" applyAlignment="1">
      <alignment horizontal="right" vertical="center"/>
    </xf>
    <xf numFmtId="0" fontId="14" fillId="0" borderId="25" xfId="0" applyFont="1" applyBorder="1" applyAlignment="1">
      <alignment horizontal="right" vertical="center"/>
    </xf>
    <xf numFmtId="38" fontId="0" fillId="0" borderId="80" xfId="0" applyNumberFormat="1" applyBorder="1" applyAlignment="1">
      <alignment horizontal="right" vertical="center"/>
    </xf>
    <xf numFmtId="38" fontId="0" fillId="0" borderId="23" xfId="0" applyNumberFormat="1" applyBorder="1" applyAlignment="1">
      <alignment horizontal="right" vertical="center"/>
    </xf>
    <xf numFmtId="0" fontId="0" fillId="0" borderId="86" xfId="0" applyFont="1" applyBorder="1" applyAlignment="1">
      <alignment horizontal="center" vertical="center"/>
    </xf>
    <xf numFmtId="0" fontId="0" fillId="0" borderId="13" xfId="0" applyFont="1" applyBorder="1" applyAlignment="1">
      <alignment horizontal="center" vertical="center"/>
    </xf>
    <xf numFmtId="0" fontId="0" fillId="0" borderId="88" xfId="0" applyBorder="1" applyAlignment="1">
      <alignment horizontal="left" vertical="center"/>
    </xf>
    <xf numFmtId="0" fontId="0" fillId="0" borderId="89" xfId="0" applyBorder="1" applyAlignment="1">
      <alignment horizontal="left" vertical="center"/>
    </xf>
    <xf numFmtId="0" fontId="0" fillId="0" borderId="81"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xf>
    <xf numFmtId="0" fontId="0" fillId="0" borderId="85" xfId="0" applyBorder="1" applyAlignment="1">
      <alignment horizontal="left" vertical="center"/>
    </xf>
    <xf numFmtId="0" fontId="17" fillId="0" borderId="0" xfId="0" applyFont="1" applyBorder="1" applyAlignment="1">
      <alignment horizontal="left" vertical="center" wrapText="1"/>
    </xf>
    <xf numFmtId="0" fontId="0" fillId="0" borderId="86" xfId="0" applyBorder="1" applyAlignment="1">
      <alignment horizontal="center" vertical="center"/>
    </xf>
    <xf numFmtId="0" fontId="0" fillId="0" borderId="13" xfId="0"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Border="1" applyAlignment="1">
      <alignment horizontal="right" vertical="center"/>
    </xf>
    <xf numFmtId="0" fontId="0" fillId="0" borderId="16" xfId="0" applyBorder="1" applyAlignment="1">
      <alignment horizontal="center" vertical="center"/>
    </xf>
    <xf numFmtId="0" fontId="0" fillId="0" borderId="16" xfId="0" applyBorder="1" applyAlignment="1">
      <alignment horizontal="left" vertical="center"/>
    </xf>
    <xf numFmtId="0" fontId="0" fillId="0" borderId="66" xfId="0" applyBorder="1" applyAlignment="1">
      <alignment vertical="center"/>
    </xf>
    <xf numFmtId="0" fontId="0" fillId="0" borderId="10" xfId="0" applyBorder="1" applyAlignment="1">
      <alignment vertical="center"/>
    </xf>
  </cellXfs>
  <cellStyles count="3">
    <cellStyle name="パーセント" xfId="1" builtinId="5"/>
    <cellStyle name="桁区切り" xfId="2" builtinId="6"/>
    <cellStyle name="標準"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0</xdr:col>
      <xdr:colOff>895350</xdr:colOff>
      <xdr:row>4</xdr:row>
      <xdr:rowOff>114298</xdr:rowOff>
    </xdr:from>
    <xdr:to>
      <xdr:col>3</xdr:col>
      <xdr:colOff>364848</xdr:colOff>
      <xdr:row>19</xdr:row>
      <xdr:rowOff>142870</xdr:rowOff>
    </xdr:to>
    <xdr:grpSp>
      <xdr:nvGrpSpPr>
        <xdr:cNvPr id="17265" name="グループ化 11">
          <a:extLst>
            <a:ext uri="{FF2B5EF4-FFF2-40B4-BE49-F238E27FC236}">
              <a16:creationId xmlns:a16="http://schemas.microsoft.com/office/drawing/2014/main" id="{BDB90CAA-8731-E574-639A-C7421D18BB0C}"/>
            </a:ext>
          </a:extLst>
        </xdr:cNvPr>
        <xdr:cNvGrpSpPr>
          <a:grpSpLocks/>
        </xdr:cNvGrpSpPr>
      </xdr:nvGrpSpPr>
      <xdr:grpSpPr bwMode="auto">
        <a:xfrm>
          <a:off x="895350" y="1000123"/>
          <a:ext cx="3898623" cy="2489197"/>
          <a:chOff x="885825" y="914398"/>
          <a:chExt cx="4306808" cy="1758422"/>
        </a:xfrm>
      </xdr:grpSpPr>
      <xdr:sp macro="" textlink="">
        <xdr:nvSpPr>
          <xdr:cNvPr id="2" name="テキスト ボックス 1">
            <a:extLst>
              <a:ext uri="{FF2B5EF4-FFF2-40B4-BE49-F238E27FC236}">
                <a16:creationId xmlns:a16="http://schemas.microsoft.com/office/drawing/2014/main" id="{CC93BDAA-C14F-1FAD-9C8A-C8F143599EA3}"/>
              </a:ext>
            </a:extLst>
          </xdr:cNvPr>
          <xdr:cNvSpPr txBox="1"/>
        </xdr:nvSpPr>
        <xdr:spPr>
          <a:xfrm>
            <a:off x="3121599" y="1829763"/>
            <a:ext cx="2071034" cy="84305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人件費については、事業に必要な人数を計上してください。基本給について、昇給や給与改定を見込んでで年度ごとに段階的に引き上げていただくことも可能です。</a:t>
            </a:r>
            <a:endParaRPr kumimoji="1" lang="en-US" altLang="ja-JP" sz="1100">
              <a:solidFill>
                <a:srgbClr val="FF0000"/>
              </a:solidFill>
            </a:endParaRPr>
          </a:p>
        </xdr:txBody>
      </xdr:sp>
      <xdr:sp macro="" textlink="">
        <xdr:nvSpPr>
          <xdr:cNvPr id="17286" name="Line 7">
            <a:extLst>
              <a:ext uri="{FF2B5EF4-FFF2-40B4-BE49-F238E27FC236}">
                <a16:creationId xmlns:a16="http://schemas.microsoft.com/office/drawing/2014/main" id="{E8171E5E-1B7E-8856-9469-EF86254CE2A1}"/>
              </a:ext>
            </a:extLst>
          </xdr:cNvPr>
          <xdr:cNvSpPr>
            <a:spLocks noChangeShapeType="1"/>
          </xdr:cNvSpPr>
        </xdr:nvSpPr>
        <xdr:spPr bwMode="auto">
          <a:xfrm flipH="1" flipV="1">
            <a:off x="885825" y="914398"/>
            <a:ext cx="2507443" cy="88241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165735</xdr:colOff>
      <xdr:row>51</xdr:row>
      <xdr:rowOff>135255</xdr:rowOff>
    </xdr:from>
    <xdr:to>
      <xdr:col>7</xdr:col>
      <xdr:colOff>15164</xdr:colOff>
      <xdr:row>57</xdr:row>
      <xdr:rowOff>123853</xdr:rowOff>
    </xdr:to>
    <xdr:sp macro="" textlink="">
      <xdr:nvSpPr>
        <xdr:cNvPr id="4" name="テキスト ボックス 3">
          <a:extLst>
            <a:ext uri="{FF2B5EF4-FFF2-40B4-BE49-F238E27FC236}">
              <a16:creationId xmlns:a16="http://schemas.microsoft.com/office/drawing/2014/main" id="{CFD3F1A5-D262-CFD9-E573-74BC6C7FDB47}"/>
            </a:ext>
          </a:extLst>
        </xdr:cNvPr>
        <xdr:cNvSpPr txBox="1"/>
      </xdr:nvSpPr>
      <xdr:spPr>
        <a:xfrm>
          <a:off x="4137660" y="9136380"/>
          <a:ext cx="3049829" cy="101729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1100">
              <a:solidFill>
                <a:srgbClr val="FF0000"/>
              </a:solidFill>
            </a:rPr>
            <a:t>管理費については、活性化事業における事業実施に係る経費を計上してください。</a:t>
          </a:r>
          <a:endParaRPr kumimoji="1" lang="en-US" altLang="ja-JP" sz="1100">
            <a:solidFill>
              <a:srgbClr val="FF0000"/>
            </a:solidFill>
          </a:endParaRPr>
        </a:p>
        <a:p>
          <a:pPr>
            <a:lnSpc>
              <a:spcPts val="1100"/>
            </a:lnSpc>
          </a:pPr>
          <a:r>
            <a:rPr kumimoji="1" lang="ja-JP" altLang="en-US" sz="1100">
              <a:solidFill>
                <a:srgbClr val="FF0000"/>
              </a:solidFill>
            </a:rPr>
            <a:t>事務所借料、事務機器借料、自動車借料・任意保険料、光熱水料、通信運搬費等、事業実施に係る事業推進員の旅費等が対象となります。</a:t>
          </a:r>
          <a:endParaRPr kumimoji="1" lang="en-US" altLang="ja-JP" sz="1100">
            <a:solidFill>
              <a:srgbClr val="FF0000"/>
            </a:solidFill>
          </a:endParaRPr>
        </a:p>
        <a:p>
          <a:pPr>
            <a:lnSpc>
              <a:spcPts val="1100"/>
            </a:lnSpc>
          </a:pPr>
          <a:endParaRPr kumimoji="1" lang="en-US" altLang="ja-JP" sz="1100">
            <a:solidFill>
              <a:srgbClr val="FF0000"/>
            </a:solidFill>
          </a:endParaRPr>
        </a:p>
        <a:p>
          <a:pPr>
            <a:lnSpc>
              <a:spcPts val="900"/>
            </a:lnSpc>
          </a:pPr>
          <a:endParaRPr kumimoji="1" lang="ja-JP" altLang="en-US" sz="1100">
            <a:solidFill>
              <a:srgbClr val="FF0000"/>
            </a:solidFill>
          </a:endParaRPr>
        </a:p>
      </xdr:txBody>
    </xdr:sp>
    <xdr:clientData/>
  </xdr:twoCellAnchor>
  <xdr:twoCellAnchor>
    <xdr:from>
      <xdr:col>0</xdr:col>
      <xdr:colOff>895350</xdr:colOff>
      <xdr:row>50</xdr:row>
      <xdr:rowOff>114300</xdr:rowOff>
    </xdr:from>
    <xdr:to>
      <xdr:col>2</xdr:col>
      <xdr:colOff>161925</xdr:colOff>
      <xdr:row>52</xdr:row>
      <xdr:rowOff>104775</xdr:rowOff>
    </xdr:to>
    <xdr:sp macro="" textlink="">
      <xdr:nvSpPr>
        <xdr:cNvPr id="17267" name="Line 7">
          <a:extLst>
            <a:ext uri="{FF2B5EF4-FFF2-40B4-BE49-F238E27FC236}">
              <a16:creationId xmlns:a16="http://schemas.microsoft.com/office/drawing/2014/main" id="{29877D7D-3BEB-43FD-4346-499E7B1B48CB}"/>
            </a:ext>
          </a:extLst>
        </xdr:cNvPr>
        <xdr:cNvSpPr>
          <a:spLocks noChangeShapeType="1"/>
        </xdr:cNvSpPr>
      </xdr:nvSpPr>
      <xdr:spPr bwMode="auto">
        <a:xfrm flipH="1" flipV="1">
          <a:off x="895350" y="7381875"/>
          <a:ext cx="3238500" cy="3524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647700</xdr:colOff>
      <xdr:row>3</xdr:row>
      <xdr:rowOff>190492</xdr:rowOff>
    </xdr:from>
    <xdr:to>
      <xdr:col>7</xdr:col>
      <xdr:colOff>800928</xdr:colOff>
      <xdr:row>19</xdr:row>
      <xdr:rowOff>76197</xdr:rowOff>
    </xdr:to>
    <xdr:grpSp>
      <xdr:nvGrpSpPr>
        <xdr:cNvPr id="17268" name="グループ化 9">
          <a:extLst>
            <a:ext uri="{FF2B5EF4-FFF2-40B4-BE49-F238E27FC236}">
              <a16:creationId xmlns:a16="http://schemas.microsoft.com/office/drawing/2014/main" id="{768E0A38-C7D8-3357-03B5-C801DCD69995}"/>
            </a:ext>
          </a:extLst>
        </xdr:cNvPr>
        <xdr:cNvGrpSpPr>
          <a:grpSpLocks/>
        </xdr:cNvGrpSpPr>
      </xdr:nvGrpSpPr>
      <xdr:grpSpPr bwMode="auto">
        <a:xfrm>
          <a:off x="5038725" y="847717"/>
          <a:ext cx="2343978" cy="2571755"/>
          <a:chOff x="6228033" y="809621"/>
          <a:chExt cx="2483981" cy="1899255"/>
        </a:xfrm>
      </xdr:grpSpPr>
      <xdr:sp macro="" textlink="">
        <xdr:nvSpPr>
          <xdr:cNvPr id="6" name="テキスト ボックス 5">
            <a:extLst>
              <a:ext uri="{FF2B5EF4-FFF2-40B4-BE49-F238E27FC236}">
                <a16:creationId xmlns:a16="http://schemas.microsoft.com/office/drawing/2014/main" id="{8ABC006A-3E99-9014-956E-BAC99ECEF99D}"/>
              </a:ext>
            </a:extLst>
          </xdr:cNvPr>
          <xdr:cNvSpPr txBox="1"/>
        </xdr:nvSpPr>
        <xdr:spPr>
          <a:xfrm>
            <a:off x="6645088" y="1551938"/>
            <a:ext cx="2066926" cy="115693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1100">
                <a:solidFill>
                  <a:srgbClr val="FF0000"/>
                </a:solidFill>
              </a:rPr>
              <a:t>「内訳」欄には、「委託費の額」の計算式となる単価や数量について記載してください。数量について記載できないものは「１」を記入してください。</a:t>
            </a:r>
            <a:endParaRPr kumimoji="1" lang="en-US" altLang="ja-JP" sz="1100">
              <a:solidFill>
                <a:srgbClr val="FF0000"/>
              </a:solidFill>
            </a:endParaRPr>
          </a:p>
          <a:p>
            <a:pPr>
              <a:lnSpc>
                <a:spcPts val="1100"/>
              </a:lnSpc>
            </a:pPr>
            <a:r>
              <a:rPr kumimoji="1" lang="ja-JP" altLang="en-US" sz="1100">
                <a:solidFill>
                  <a:srgbClr val="FF0000"/>
                </a:solidFill>
              </a:rPr>
              <a:t>なお、構想書に記載している各個別事業の実施回数等や伴走型支援のスケジュールと一致させてください。</a:t>
            </a:r>
          </a:p>
        </xdr:txBody>
      </xdr:sp>
      <xdr:sp macro="" textlink="">
        <xdr:nvSpPr>
          <xdr:cNvPr id="17284" name="Line 7">
            <a:extLst>
              <a:ext uri="{FF2B5EF4-FFF2-40B4-BE49-F238E27FC236}">
                <a16:creationId xmlns:a16="http://schemas.microsoft.com/office/drawing/2014/main" id="{384460E7-1309-4BD6-91F8-35052777CB13}"/>
              </a:ext>
            </a:extLst>
          </xdr:cNvPr>
          <xdr:cNvSpPr>
            <a:spLocks noChangeShapeType="1"/>
          </xdr:cNvSpPr>
        </xdr:nvSpPr>
        <xdr:spPr bwMode="auto">
          <a:xfrm flipH="1" flipV="1">
            <a:off x="6228033" y="809621"/>
            <a:ext cx="592652" cy="70888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7</xdr:col>
      <xdr:colOff>1038227</xdr:colOff>
      <xdr:row>4</xdr:row>
      <xdr:rowOff>9525</xdr:rowOff>
    </xdr:from>
    <xdr:to>
      <xdr:col>8</xdr:col>
      <xdr:colOff>2</xdr:colOff>
      <xdr:row>18</xdr:row>
      <xdr:rowOff>28574</xdr:rowOff>
    </xdr:to>
    <xdr:grpSp>
      <xdr:nvGrpSpPr>
        <xdr:cNvPr id="17269" name="グループ化 10">
          <a:extLst>
            <a:ext uri="{FF2B5EF4-FFF2-40B4-BE49-F238E27FC236}">
              <a16:creationId xmlns:a16="http://schemas.microsoft.com/office/drawing/2014/main" id="{DC8FB058-EF3D-1FAB-3507-B800761548CF}"/>
            </a:ext>
          </a:extLst>
        </xdr:cNvPr>
        <xdr:cNvGrpSpPr>
          <a:grpSpLocks/>
        </xdr:cNvGrpSpPr>
      </xdr:nvGrpSpPr>
      <xdr:grpSpPr bwMode="auto">
        <a:xfrm>
          <a:off x="7616827" y="892175"/>
          <a:ext cx="1641475" cy="2320924"/>
          <a:chOff x="8210553" y="809624"/>
          <a:chExt cx="2066925" cy="1603100"/>
        </a:xfrm>
      </xdr:grpSpPr>
      <xdr:sp macro="" textlink="">
        <xdr:nvSpPr>
          <xdr:cNvPr id="8" name="テキスト ボックス 7">
            <a:extLst>
              <a:ext uri="{FF2B5EF4-FFF2-40B4-BE49-F238E27FC236}">
                <a16:creationId xmlns:a16="http://schemas.microsoft.com/office/drawing/2014/main" id="{1A2F08A7-B3A4-EF0C-4B4A-B655C361BF03}"/>
              </a:ext>
            </a:extLst>
          </xdr:cNvPr>
          <xdr:cNvSpPr txBox="1"/>
        </xdr:nvSpPr>
        <xdr:spPr>
          <a:xfrm>
            <a:off x="8210553" y="1858639"/>
            <a:ext cx="2066925" cy="55408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solidFill>
                  <a:srgbClr val="FF0000"/>
                </a:solidFill>
              </a:rPr>
              <a:t>「備考」欄には、「単価」や「数量」の根拠となる詳細等について記載してください。</a:t>
            </a:r>
          </a:p>
        </xdr:txBody>
      </xdr:sp>
      <xdr:sp macro="" textlink="">
        <xdr:nvSpPr>
          <xdr:cNvPr id="17282" name="Line 7">
            <a:extLst>
              <a:ext uri="{FF2B5EF4-FFF2-40B4-BE49-F238E27FC236}">
                <a16:creationId xmlns:a16="http://schemas.microsoft.com/office/drawing/2014/main" id="{48C3EEDB-06E9-41D6-6983-DB1499F363A0}"/>
              </a:ext>
            </a:extLst>
          </xdr:cNvPr>
          <xdr:cNvSpPr>
            <a:spLocks noChangeShapeType="1"/>
          </xdr:cNvSpPr>
        </xdr:nvSpPr>
        <xdr:spPr bwMode="auto">
          <a:xfrm flipH="1" flipV="1">
            <a:off x="9029699" y="809624"/>
            <a:ext cx="171449" cy="10382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2533650</xdr:colOff>
      <xdr:row>78</xdr:row>
      <xdr:rowOff>133350</xdr:rowOff>
    </xdr:from>
    <xdr:to>
      <xdr:col>5</xdr:col>
      <xdr:colOff>628650</xdr:colOff>
      <xdr:row>92</xdr:row>
      <xdr:rowOff>0</xdr:rowOff>
    </xdr:to>
    <xdr:grpSp>
      <xdr:nvGrpSpPr>
        <xdr:cNvPr id="17270" name="グループ化 14">
          <a:extLst>
            <a:ext uri="{FF2B5EF4-FFF2-40B4-BE49-F238E27FC236}">
              <a16:creationId xmlns:a16="http://schemas.microsoft.com/office/drawing/2014/main" id="{B4D66CAB-5575-A769-3087-5166713C9CD0}"/>
            </a:ext>
          </a:extLst>
        </xdr:cNvPr>
        <xdr:cNvGrpSpPr>
          <a:grpSpLocks/>
        </xdr:cNvGrpSpPr>
      </xdr:nvGrpSpPr>
      <xdr:grpSpPr bwMode="auto">
        <a:xfrm>
          <a:off x="2533650" y="13087350"/>
          <a:ext cx="3581400" cy="2219325"/>
          <a:chOff x="2533649" y="10420349"/>
          <a:chExt cx="4086226" cy="2324100"/>
        </a:xfrm>
      </xdr:grpSpPr>
      <xdr:sp macro="" textlink="">
        <xdr:nvSpPr>
          <xdr:cNvPr id="13" name="テキスト ボックス 12">
            <a:extLst>
              <a:ext uri="{FF2B5EF4-FFF2-40B4-BE49-F238E27FC236}">
                <a16:creationId xmlns:a16="http://schemas.microsoft.com/office/drawing/2014/main" id="{4637148A-17C8-2AF9-260F-44D1AD861037}"/>
              </a:ext>
            </a:extLst>
          </xdr:cNvPr>
          <xdr:cNvSpPr txBox="1"/>
        </xdr:nvSpPr>
        <xdr:spPr>
          <a:xfrm>
            <a:off x="3445923" y="10953749"/>
            <a:ext cx="3173952" cy="179070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Ａ事業については、講習会や伴走型支援に必要となる経費を計上してください。</a:t>
            </a:r>
            <a:endParaRPr kumimoji="1" lang="en-US" altLang="ja-JP" sz="1100">
              <a:solidFill>
                <a:srgbClr val="FF0000"/>
              </a:solidFill>
            </a:endParaRPr>
          </a:p>
          <a:p>
            <a:pPr>
              <a:lnSpc>
                <a:spcPts val="1300"/>
              </a:lnSpc>
            </a:pPr>
            <a:r>
              <a:rPr lang="ja-JP" altLang="ja-JP" sz="1100">
                <a:solidFill>
                  <a:srgbClr val="FF0000"/>
                </a:solidFill>
                <a:effectLst/>
                <a:latin typeface="+mn-lt"/>
                <a:ea typeface="+mn-ea"/>
                <a:cs typeface="+mn-cs"/>
              </a:rPr>
              <a:t>講習会開催費用（講師謝金、講師旅費、会議費、会場借料、資料作成費、リーフレット作成費、広報費等）、伴走型支援実施経費（マーケティング調査費、アドバイザー謝金、アドバイザー旅費、機器等借損料等）、その他事業所の魅力向上、事業拡大の取組に必要な経費</a:t>
            </a:r>
            <a:endParaRPr lang="en-US" altLang="ja-JP" sz="1100">
              <a:solidFill>
                <a:srgbClr val="FF0000"/>
              </a:solidFill>
              <a:effectLst/>
              <a:latin typeface="+mn-lt"/>
              <a:ea typeface="+mn-ea"/>
              <a:cs typeface="+mn-cs"/>
            </a:endParaRPr>
          </a:p>
        </xdr:txBody>
      </xdr:sp>
      <xdr:sp macro="" textlink="">
        <xdr:nvSpPr>
          <xdr:cNvPr id="17280" name="Line 7">
            <a:extLst>
              <a:ext uri="{FF2B5EF4-FFF2-40B4-BE49-F238E27FC236}">
                <a16:creationId xmlns:a16="http://schemas.microsoft.com/office/drawing/2014/main" id="{7AB83B63-5180-A42E-D258-3F38A55116E6}"/>
              </a:ext>
            </a:extLst>
          </xdr:cNvPr>
          <xdr:cNvSpPr>
            <a:spLocks noChangeShapeType="1"/>
          </xdr:cNvSpPr>
        </xdr:nvSpPr>
        <xdr:spPr bwMode="auto">
          <a:xfrm flipH="1" flipV="1">
            <a:off x="2533649" y="10420349"/>
            <a:ext cx="952499" cy="552448"/>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0</xdr:col>
      <xdr:colOff>1323975</xdr:colOff>
      <xdr:row>96</xdr:row>
      <xdr:rowOff>104775</xdr:rowOff>
    </xdr:from>
    <xdr:to>
      <xdr:col>6</xdr:col>
      <xdr:colOff>28575</xdr:colOff>
      <xdr:row>105</xdr:row>
      <xdr:rowOff>47625</xdr:rowOff>
    </xdr:to>
    <xdr:grpSp>
      <xdr:nvGrpSpPr>
        <xdr:cNvPr id="17271" name="グループ化 17">
          <a:extLst>
            <a:ext uri="{FF2B5EF4-FFF2-40B4-BE49-F238E27FC236}">
              <a16:creationId xmlns:a16="http://schemas.microsoft.com/office/drawing/2014/main" id="{512DEFF3-223A-12D2-CB53-CE1B8F9A4DB0}"/>
            </a:ext>
          </a:extLst>
        </xdr:cNvPr>
        <xdr:cNvGrpSpPr>
          <a:grpSpLocks/>
        </xdr:cNvGrpSpPr>
      </xdr:nvGrpSpPr>
      <xdr:grpSpPr bwMode="auto">
        <a:xfrm>
          <a:off x="1320800" y="16084550"/>
          <a:ext cx="4819650" cy="1485900"/>
          <a:chOff x="1323974" y="14068424"/>
          <a:chExt cx="5372101" cy="1543051"/>
        </a:xfrm>
      </xdr:grpSpPr>
      <xdr:sp macro="" textlink="">
        <xdr:nvSpPr>
          <xdr:cNvPr id="16" name="テキスト ボックス 15">
            <a:extLst>
              <a:ext uri="{FF2B5EF4-FFF2-40B4-BE49-F238E27FC236}">
                <a16:creationId xmlns:a16="http://schemas.microsoft.com/office/drawing/2014/main" id="{725529A9-DE27-9716-1D8C-BA583BDE64F1}"/>
              </a:ext>
            </a:extLst>
          </xdr:cNvPr>
          <xdr:cNvSpPr txBox="1"/>
        </xdr:nvSpPr>
        <xdr:spPr>
          <a:xfrm>
            <a:off x="3524249" y="14287499"/>
            <a:ext cx="3171826" cy="132397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Ｂ事業については、講習会に必要となる経費を計上してください。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講習会開催経費（講師謝金、講師旅費、会議費、会場借料、資料作成費、リーフレット作成費、広報費、実習経費、傷害・損害保険料等）、その他人材育成の取組に必要と認められる経費</a:t>
            </a:r>
            <a:endParaRPr kumimoji="1" lang="en-US" altLang="ja-JP" sz="1100">
              <a:solidFill>
                <a:srgbClr val="FF0000"/>
              </a:solidFill>
            </a:endParaRPr>
          </a:p>
        </xdr:txBody>
      </xdr:sp>
      <xdr:sp macro="" textlink="">
        <xdr:nvSpPr>
          <xdr:cNvPr id="17278" name="Line 7">
            <a:extLst>
              <a:ext uri="{FF2B5EF4-FFF2-40B4-BE49-F238E27FC236}">
                <a16:creationId xmlns:a16="http://schemas.microsoft.com/office/drawing/2014/main" id="{3211469C-C590-D763-661D-F7C2CEB48808}"/>
              </a:ext>
            </a:extLst>
          </xdr:cNvPr>
          <xdr:cNvSpPr>
            <a:spLocks noChangeShapeType="1"/>
          </xdr:cNvSpPr>
        </xdr:nvSpPr>
        <xdr:spPr bwMode="auto">
          <a:xfrm flipH="1" flipV="1">
            <a:off x="1323974" y="14068424"/>
            <a:ext cx="2200275" cy="238125"/>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3</xdr:col>
      <xdr:colOff>38100</xdr:colOff>
      <xdr:row>108</xdr:row>
      <xdr:rowOff>123825</xdr:rowOff>
    </xdr:from>
    <xdr:to>
      <xdr:col>7</xdr:col>
      <xdr:colOff>2276475</xdr:colOff>
      <xdr:row>115</xdr:row>
      <xdr:rowOff>152400</xdr:rowOff>
    </xdr:to>
    <xdr:grpSp>
      <xdr:nvGrpSpPr>
        <xdr:cNvPr id="17272" name="グループ化 20">
          <a:extLst>
            <a:ext uri="{FF2B5EF4-FFF2-40B4-BE49-F238E27FC236}">
              <a16:creationId xmlns:a16="http://schemas.microsoft.com/office/drawing/2014/main" id="{DB9769AC-FC10-F729-32A7-CCFCB50645D5}"/>
            </a:ext>
          </a:extLst>
        </xdr:cNvPr>
        <xdr:cNvGrpSpPr>
          <a:grpSpLocks/>
        </xdr:cNvGrpSpPr>
      </xdr:nvGrpSpPr>
      <xdr:grpSpPr bwMode="auto">
        <a:xfrm>
          <a:off x="4467225" y="18132425"/>
          <a:ext cx="4387850" cy="1250950"/>
          <a:chOff x="4791075" y="13420726"/>
          <a:chExt cx="4581526" cy="1285874"/>
        </a:xfrm>
      </xdr:grpSpPr>
      <xdr:sp macro="" textlink="">
        <xdr:nvSpPr>
          <xdr:cNvPr id="19" name="テキスト ボックス 18">
            <a:extLst>
              <a:ext uri="{FF2B5EF4-FFF2-40B4-BE49-F238E27FC236}">
                <a16:creationId xmlns:a16="http://schemas.microsoft.com/office/drawing/2014/main" id="{F8B9D1D8-6E8A-A134-B21B-0DC0269FF877}"/>
              </a:ext>
            </a:extLst>
          </xdr:cNvPr>
          <xdr:cNvSpPr txBox="1"/>
        </xdr:nvSpPr>
        <xdr:spPr>
          <a:xfrm>
            <a:off x="7315201" y="13849351"/>
            <a:ext cx="2057400" cy="85724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en-US" altLang="ja-JP" sz="1100">
                <a:solidFill>
                  <a:srgbClr val="FF0000"/>
                </a:solidFill>
              </a:rPr>
              <a:t>10</a:t>
            </a:r>
            <a:r>
              <a:rPr kumimoji="1" lang="ja-JP" altLang="en-US" sz="1100">
                <a:solidFill>
                  <a:srgbClr val="FF0000"/>
                </a:solidFill>
              </a:rPr>
              <a:t>万円を超える高額な経費については、その金額が妥当であるかどうか根拠を示してください。</a:t>
            </a:r>
            <a:endParaRPr kumimoji="1" lang="en-US" altLang="ja-JP" sz="1100">
              <a:solidFill>
                <a:srgbClr val="FF0000"/>
              </a:solidFill>
            </a:endParaRPr>
          </a:p>
        </xdr:txBody>
      </xdr:sp>
      <xdr:sp macro="" textlink="">
        <xdr:nvSpPr>
          <xdr:cNvPr id="17276" name="Line 7">
            <a:extLst>
              <a:ext uri="{FF2B5EF4-FFF2-40B4-BE49-F238E27FC236}">
                <a16:creationId xmlns:a16="http://schemas.microsoft.com/office/drawing/2014/main" id="{7816FDB2-3AC6-227D-D23A-62EEAFF94B98}"/>
              </a:ext>
            </a:extLst>
          </xdr:cNvPr>
          <xdr:cNvSpPr>
            <a:spLocks noChangeShapeType="1"/>
          </xdr:cNvSpPr>
        </xdr:nvSpPr>
        <xdr:spPr bwMode="auto">
          <a:xfrm flipH="1" flipV="1">
            <a:off x="4791075" y="13420726"/>
            <a:ext cx="2524125" cy="428624"/>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1</xdr:col>
      <xdr:colOff>426720</xdr:colOff>
      <xdr:row>113</xdr:row>
      <xdr:rowOff>89534</xdr:rowOff>
    </xdr:from>
    <xdr:to>
      <xdr:col>6</xdr:col>
      <xdr:colOff>91349</xdr:colOff>
      <xdr:row>122</xdr:row>
      <xdr:rowOff>57040</xdr:rowOff>
    </xdr:to>
    <xdr:sp macro="" textlink="">
      <xdr:nvSpPr>
        <xdr:cNvPr id="22" name="テキスト ボックス 21">
          <a:extLst>
            <a:ext uri="{FF2B5EF4-FFF2-40B4-BE49-F238E27FC236}">
              <a16:creationId xmlns:a16="http://schemas.microsoft.com/office/drawing/2014/main" id="{9E06AAE2-117A-5B06-E209-4B4DEF5CB646}"/>
            </a:ext>
          </a:extLst>
        </xdr:cNvPr>
        <xdr:cNvSpPr txBox="1"/>
      </xdr:nvSpPr>
      <xdr:spPr>
        <a:xfrm>
          <a:off x="3589020" y="19911059"/>
          <a:ext cx="3169829" cy="1548656"/>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Ｃ事業については、面接会等開催や情報発信事業に関する経費を計上してください。</a:t>
          </a:r>
          <a:endParaRPr kumimoji="1" lang="en-US" altLang="ja-JP" sz="1100">
            <a:solidFill>
              <a:srgbClr val="FF0000"/>
            </a:solidFill>
          </a:endParaRPr>
        </a:p>
        <a:p>
          <a:pPr>
            <a:lnSpc>
              <a:spcPts val="1300"/>
            </a:lnSpc>
          </a:pPr>
          <a:r>
            <a:rPr kumimoji="1" lang="ja-JP" altLang="en-US" sz="1100">
              <a:solidFill>
                <a:srgbClr val="FF0000"/>
              </a:solidFill>
            </a:rPr>
            <a:t>面接会等開催経費（会場借料、資料作成費、リーフレット作成費、広報費等）、情報発信経費（ＨＰ作成・運営費、広報費等）、ＵＩＪターン就職希望者現地滞在経費、その他就職促進の取組に必要と認められる経費</a:t>
          </a:r>
          <a:endParaRPr kumimoji="1" lang="en-US" altLang="ja-JP" sz="1100">
            <a:solidFill>
              <a:srgbClr val="FF0000"/>
            </a:solidFill>
          </a:endParaRPr>
        </a:p>
      </xdr:txBody>
    </xdr:sp>
    <xdr:clientData/>
  </xdr:twoCellAnchor>
  <xdr:twoCellAnchor>
    <xdr:from>
      <xdr:col>0</xdr:col>
      <xdr:colOff>1457325</xdr:colOff>
      <xdr:row>109</xdr:row>
      <xdr:rowOff>95250</xdr:rowOff>
    </xdr:from>
    <xdr:to>
      <xdr:col>1</xdr:col>
      <xdr:colOff>323850</xdr:colOff>
      <xdr:row>112</xdr:row>
      <xdr:rowOff>171450</xdr:rowOff>
    </xdr:to>
    <xdr:sp macro="" textlink="">
      <xdr:nvSpPr>
        <xdr:cNvPr id="17274" name="Line 7">
          <a:extLst>
            <a:ext uri="{FF2B5EF4-FFF2-40B4-BE49-F238E27FC236}">
              <a16:creationId xmlns:a16="http://schemas.microsoft.com/office/drawing/2014/main" id="{1A5A3BDB-545B-88B9-353E-685C4AD874DD}"/>
            </a:ext>
          </a:extLst>
        </xdr:cNvPr>
        <xdr:cNvSpPr>
          <a:spLocks noChangeShapeType="1"/>
        </xdr:cNvSpPr>
      </xdr:nvSpPr>
      <xdr:spPr bwMode="auto">
        <a:xfrm flipH="1" flipV="1">
          <a:off x="1457325" y="17649825"/>
          <a:ext cx="2028825" cy="628650"/>
        </a:xfrm>
        <a:prstGeom prst="line">
          <a:avLst/>
        </a:prstGeom>
        <a:noFill/>
        <a:ln w="9525">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1466850</xdr:colOff>
      <xdr:row>14</xdr:row>
      <xdr:rowOff>9525</xdr:rowOff>
    </xdr:from>
    <xdr:to>
      <xdr:col>6</xdr:col>
      <xdr:colOff>276225</xdr:colOff>
      <xdr:row>15</xdr:row>
      <xdr:rowOff>342900</xdr:rowOff>
    </xdr:to>
    <xdr:grpSp>
      <xdr:nvGrpSpPr>
        <xdr:cNvPr id="1337" name="グループ化 12">
          <a:extLst>
            <a:ext uri="{FF2B5EF4-FFF2-40B4-BE49-F238E27FC236}">
              <a16:creationId xmlns:a16="http://schemas.microsoft.com/office/drawing/2014/main" id="{956BAF18-8C3C-25D4-9F46-921F9BC7B9F0}"/>
            </a:ext>
          </a:extLst>
        </xdr:cNvPr>
        <xdr:cNvGrpSpPr>
          <a:grpSpLocks/>
        </xdr:cNvGrpSpPr>
      </xdr:nvGrpSpPr>
      <xdr:grpSpPr bwMode="auto">
        <a:xfrm>
          <a:off x="1814720" y="4951067"/>
          <a:ext cx="3411330" cy="502203"/>
          <a:chOff x="1847849" y="4705350"/>
          <a:chExt cx="3867151" cy="504825"/>
        </a:xfrm>
      </xdr:grpSpPr>
      <xdr:cxnSp macro="">
        <xdr:nvCxnSpPr>
          <xdr:cNvPr id="5" name="直線矢印コネクタ 4">
            <a:extLst>
              <a:ext uri="{FF2B5EF4-FFF2-40B4-BE49-F238E27FC236}">
                <a16:creationId xmlns:a16="http://schemas.microsoft.com/office/drawing/2014/main" id="{88C47D7D-0710-493D-79A6-11E935E63A7F}"/>
              </a:ext>
            </a:extLst>
          </xdr:cNvPr>
          <xdr:cNvCxnSpPr/>
        </xdr:nvCxnSpPr>
        <xdr:spPr>
          <a:xfrm>
            <a:off x="1857374" y="5000625"/>
            <a:ext cx="0" cy="209550"/>
          </a:xfrm>
          <a:prstGeom prst="straightConnector1">
            <a:avLst/>
          </a:prstGeom>
          <a:ln w="127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コネクタ 7">
            <a:extLst>
              <a:ext uri="{FF2B5EF4-FFF2-40B4-BE49-F238E27FC236}">
                <a16:creationId xmlns:a16="http://schemas.microsoft.com/office/drawing/2014/main" id="{B33AA97C-33BE-AAAB-5152-691D3F84782B}"/>
              </a:ext>
            </a:extLst>
          </xdr:cNvPr>
          <xdr:cNvCxnSpPr/>
        </xdr:nvCxnSpPr>
        <xdr:spPr>
          <a:xfrm>
            <a:off x="1847849" y="5019675"/>
            <a:ext cx="3848101" cy="9525"/>
          </a:xfrm>
          <a:prstGeom prst="line">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1" name="直線コネクタ 10">
            <a:extLst>
              <a:ext uri="{FF2B5EF4-FFF2-40B4-BE49-F238E27FC236}">
                <a16:creationId xmlns:a16="http://schemas.microsoft.com/office/drawing/2014/main" id="{9B9B9D8D-0288-106E-B98C-052B088FD58C}"/>
              </a:ext>
            </a:extLst>
          </xdr:cNvPr>
          <xdr:cNvCxnSpPr/>
        </xdr:nvCxnSpPr>
        <xdr:spPr>
          <a:xfrm flipH="1">
            <a:off x="5705475" y="4705350"/>
            <a:ext cx="9525" cy="32385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097A-DBA8-447E-83C8-19B85A020877}">
  <sheetPr>
    <pageSetUpPr fitToPage="1"/>
  </sheetPr>
  <dimension ref="A1:U126"/>
  <sheetViews>
    <sheetView view="pageBreakPreview" topLeftCell="A99" zoomScaleNormal="100" zoomScaleSheetLayoutView="100" workbookViewId="0">
      <selection sqref="A1:H1"/>
    </sheetView>
  </sheetViews>
  <sheetFormatPr defaultRowHeight="13" x14ac:dyDescent="0.2"/>
  <cols>
    <col min="1" max="1" width="41.453125" customWidth="1"/>
    <col min="2" max="2" width="10.6328125" style="39" customWidth="1"/>
    <col min="3" max="3" width="11.26953125" style="39" customWidth="1"/>
    <col min="4" max="4" width="8.7265625" customWidth="1"/>
    <col min="5" max="5" width="6.6328125" customWidth="1"/>
    <col min="6" max="6" width="8.7265625" style="3" customWidth="1"/>
    <col min="7" max="7" width="6.6328125" customWidth="1"/>
    <col min="8" max="8" width="38.26953125" customWidth="1"/>
  </cols>
  <sheetData>
    <row r="1" spans="1:21" ht="16.5" x14ac:dyDescent="0.2">
      <c r="A1" s="235" t="s">
        <v>104</v>
      </c>
      <c r="B1" s="235"/>
      <c r="C1" s="235"/>
      <c r="D1" s="235"/>
      <c r="E1" s="235"/>
      <c r="F1" s="235"/>
      <c r="G1" s="235"/>
      <c r="H1" s="235"/>
    </row>
    <row r="2" spans="1:21" ht="17" thickBot="1" x14ac:dyDescent="0.25">
      <c r="A2" s="56" t="s">
        <v>142</v>
      </c>
      <c r="B2" s="55"/>
      <c r="C2" s="55"/>
    </row>
    <row r="3" spans="1:21" ht="18" customHeight="1" thickBot="1" x14ac:dyDescent="0.25">
      <c r="A3" s="243" t="s">
        <v>0</v>
      </c>
      <c r="B3" s="245" t="s">
        <v>12</v>
      </c>
      <c r="C3" s="236" t="s">
        <v>1</v>
      </c>
      <c r="D3" s="237"/>
      <c r="E3" s="237"/>
      <c r="F3" s="237"/>
      <c r="G3" s="238"/>
      <c r="H3" s="233" t="s">
        <v>2</v>
      </c>
    </row>
    <row r="4" spans="1:21" ht="18" customHeight="1" thickBot="1" x14ac:dyDescent="0.25">
      <c r="A4" s="244"/>
      <c r="B4" s="246"/>
      <c r="C4" s="58" t="s">
        <v>66</v>
      </c>
      <c r="D4" s="239" t="s">
        <v>67</v>
      </c>
      <c r="E4" s="240"/>
      <c r="F4" s="241" t="s">
        <v>68</v>
      </c>
      <c r="G4" s="242"/>
      <c r="H4" s="234"/>
    </row>
    <row r="5" spans="1:21" ht="15" customHeight="1" x14ac:dyDescent="0.2">
      <c r="A5" s="57" t="s">
        <v>46</v>
      </c>
      <c r="B5" s="38">
        <f>B6+B21+B36</f>
        <v>8043</v>
      </c>
      <c r="C5" s="58"/>
      <c r="D5" s="239"/>
      <c r="E5" s="240"/>
      <c r="F5" s="241"/>
      <c r="G5" s="242"/>
      <c r="H5" s="59"/>
    </row>
    <row r="6" spans="1:21" x14ac:dyDescent="0.2">
      <c r="A6" s="131" t="s">
        <v>126</v>
      </c>
      <c r="B6" s="99">
        <f>SUM(B7:B20)</f>
        <v>3035</v>
      </c>
      <c r="C6" s="129"/>
      <c r="D6" s="247"/>
      <c r="E6" s="248"/>
      <c r="F6" s="247"/>
      <c r="G6" s="249"/>
      <c r="H6" s="130"/>
    </row>
    <row r="7" spans="1:21" x14ac:dyDescent="0.2">
      <c r="A7" s="133" t="s">
        <v>115</v>
      </c>
      <c r="B7" s="80">
        <f>ROUNDUP(C7*D7*F7/1000,0)</f>
        <v>1680</v>
      </c>
      <c r="C7" s="81">
        <v>280000</v>
      </c>
      <c r="D7" s="69">
        <v>6</v>
      </c>
      <c r="E7" s="70" t="s">
        <v>69</v>
      </c>
      <c r="F7" s="71">
        <v>1</v>
      </c>
      <c r="G7" s="72"/>
      <c r="H7" s="73" t="s">
        <v>70</v>
      </c>
    </row>
    <row r="8" spans="1:21" x14ac:dyDescent="0.2">
      <c r="A8" s="194" t="s">
        <v>145</v>
      </c>
      <c r="B8" s="192">
        <f>ROUNDUP(C8*D8*F8/1000,0)</f>
        <v>651</v>
      </c>
      <c r="C8" s="193">
        <f>C7</f>
        <v>280000</v>
      </c>
      <c r="D8" s="195">
        <v>2.3250000000000002</v>
      </c>
      <c r="E8" s="196" t="s">
        <v>146</v>
      </c>
      <c r="F8" s="197">
        <v>1</v>
      </c>
      <c r="G8" s="198"/>
      <c r="H8" s="199" t="s">
        <v>166</v>
      </c>
    </row>
    <row r="9" spans="1:21" x14ac:dyDescent="0.2">
      <c r="A9" s="133" t="s">
        <v>16</v>
      </c>
      <c r="B9" s="67">
        <f t="shared" ref="B9:B50" si="0">ROUNDUP(C9*D9*F9/1000,0)</f>
        <v>205</v>
      </c>
      <c r="C9" s="142">
        <f>U9*1.25</f>
        <v>2277.5</v>
      </c>
      <c r="D9" s="69">
        <v>15</v>
      </c>
      <c r="E9" s="70" t="s">
        <v>71</v>
      </c>
      <c r="F9" s="71">
        <v>6</v>
      </c>
      <c r="G9" s="72" t="s">
        <v>69</v>
      </c>
      <c r="H9" s="140" t="s">
        <v>72</v>
      </c>
      <c r="I9" s="189" t="s">
        <v>158</v>
      </c>
      <c r="J9" s="186">
        <f>C8</f>
        <v>280000</v>
      </c>
      <c r="K9" t="s">
        <v>147</v>
      </c>
      <c r="L9">
        <v>6</v>
      </c>
      <c r="M9" t="s">
        <v>159</v>
      </c>
      <c r="N9" t="s">
        <v>148</v>
      </c>
      <c r="O9" t="s">
        <v>158</v>
      </c>
      <c r="P9">
        <v>119</v>
      </c>
      <c r="Q9" t="s">
        <v>147</v>
      </c>
      <c r="R9">
        <v>7.75</v>
      </c>
      <c r="S9" t="s">
        <v>159</v>
      </c>
      <c r="T9" t="s">
        <v>163</v>
      </c>
      <c r="U9">
        <f>ROUND((J9*L9)/(P9*R9),0)</f>
        <v>1822</v>
      </c>
    </row>
    <row r="10" spans="1:21" x14ac:dyDescent="0.2">
      <c r="A10" s="133" t="s">
        <v>108</v>
      </c>
      <c r="B10" s="67">
        <f>ROUNDUP(C10*D10*F10/1000,0)</f>
        <v>60</v>
      </c>
      <c r="C10" s="68">
        <v>10000</v>
      </c>
      <c r="D10" s="69">
        <v>6</v>
      </c>
      <c r="E10" s="70" t="s">
        <v>69</v>
      </c>
      <c r="F10" s="71">
        <v>1</v>
      </c>
      <c r="G10" s="72"/>
      <c r="H10" s="73"/>
    </row>
    <row r="11" spans="1:21" s="3" customFormat="1" x14ac:dyDescent="0.2">
      <c r="A11" s="133" t="s">
        <v>73</v>
      </c>
      <c r="B11" s="67">
        <f t="shared" si="0"/>
        <v>10</v>
      </c>
      <c r="C11" s="68">
        <v>9200</v>
      </c>
      <c r="D11" s="69">
        <v>1</v>
      </c>
      <c r="E11" s="70" t="s">
        <v>74</v>
      </c>
      <c r="F11" s="71">
        <v>1</v>
      </c>
      <c r="G11" s="74"/>
      <c r="H11" s="75" t="s">
        <v>75</v>
      </c>
    </row>
    <row r="12" spans="1:21" x14ac:dyDescent="0.2">
      <c r="A12" s="133" t="s">
        <v>3</v>
      </c>
      <c r="B12" s="141">
        <f t="shared" ref="B12:B19" si="1">ROUNDUP(C12*D12*F12/1000,0)</f>
        <v>96</v>
      </c>
      <c r="C12" s="142">
        <v>320000</v>
      </c>
      <c r="D12" s="69">
        <v>6</v>
      </c>
      <c r="E12" s="70" t="s">
        <v>69</v>
      </c>
      <c r="F12" s="71">
        <v>0.05</v>
      </c>
      <c r="G12" s="72" t="s">
        <v>76</v>
      </c>
      <c r="H12" s="140" t="s">
        <v>149</v>
      </c>
      <c r="I12">
        <f>C7+(C9*15)+C10</f>
        <v>324162.5</v>
      </c>
    </row>
    <row r="13" spans="1:21" x14ac:dyDescent="0.2">
      <c r="A13" s="133" t="s">
        <v>4</v>
      </c>
      <c r="B13" s="141">
        <f t="shared" si="1"/>
        <v>16</v>
      </c>
      <c r="C13" s="142">
        <f>$C$12</f>
        <v>320000</v>
      </c>
      <c r="D13" s="69">
        <v>6</v>
      </c>
      <c r="E13" s="70" t="s">
        <v>69</v>
      </c>
      <c r="F13" s="138">
        <v>8.0999999999999996E-3</v>
      </c>
      <c r="G13" s="72" t="s">
        <v>76</v>
      </c>
      <c r="H13" s="140" t="s">
        <v>150</v>
      </c>
    </row>
    <row r="14" spans="1:21" x14ac:dyDescent="0.2">
      <c r="A14" s="133" t="s">
        <v>36</v>
      </c>
      <c r="B14" s="141">
        <f t="shared" si="1"/>
        <v>7</v>
      </c>
      <c r="C14" s="142">
        <f t="shared" ref="C14:C19" si="2">$C$12</f>
        <v>320000</v>
      </c>
      <c r="D14" s="69">
        <v>6</v>
      </c>
      <c r="E14" s="70" t="s">
        <v>69</v>
      </c>
      <c r="F14" s="138">
        <v>3.5999999999999999E-3</v>
      </c>
      <c r="G14" s="72" t="s">
        <v>76</v>
      </c>
      <c r="H14" s="140" t="s">
        <v>150</v>
      </c>
    </row>
    <row r="15" spans="1:21" x14ac:dyDescent="0.2">
      <c r="A15" s="133" t="s">
        <v>154</v>
      </c>
      <c r="B15" s="141">
        <f t="shared" si="1"/>
        <v>3</v>
      </c>
      <c r="C15" s="142">
        <f t="shared" si="2"/>
        <v>320000</v>
      </c>
      <c r="D15" s="69">
        <v>6</v>
      </c>
      <c r="E15" s="70" t="s">
        <v>69</v>
      </c>
      <c r="F15" s="138">
        <v>1.15E-3</v>
      </c>
      <c r="G15" s="72" t="s">
        <v>76</v>
      </c>
      <c r="H15" s="140" t="s">
        <v>150</v>
      </c>
    </row>
    <row r="16" spans="1:21" x14ac:dyDescent="0.2">
      <c r="A16" s="133" t="s">
        <v>34</v>
      </c>
      <c r="B16" s="141">
        <f t="shared" si="1"/>
        <v>176</v>
      </c>
      <c r="C16" s="142">
        <f t="shared" si="2"/>
        <v>320000</v>
      </c>
      <c r="D16" s="69">
        <v>6</v>
      </c>
      <c r="E16" s="70" t="s">
        <v>69</v>
      </c>
      <c r="F16" s="138">
        <v>9.1499999999999998E-2</v>
      </c>
      <c r="G16" s="72" t="s">
        <v>76</v>
      </c>
      <c r="H16" s="140" t="s">
        <v>150</v>
      </c>
    </row>
    <row r="17" spans="1:21" x14ac:dyDescent="0.2">
      <c r="A17" s="133" t="s">
        <v>5</v>
      </c>
      <c r="B17" s="141">
        <f t="shared" si="1"/>
        <v>17</v>
      </c>
      <c r="C17" s="142">
        <f t="shared" si="2"/>
        <v>320000</v>
      </c>
      <c r="D17" s="69">
        <v>6</v>
      </c>
      <c r="E17" s="70" t="s">
        <v>69</v>
      </c>
      <c r="F17" s="138">
        <v>8.5000000000000006E-3</v>
      </c>
      <c r="G17" s="72" t="s">
        <v>76</v>
      </c>
      <c r="H17" s="140" t="s">
        <v>151</v>
      </c>
    </row>
    <row r="18" spans="1:21" x14ac:dyDescent="0.2">
      <c r="A18" s="133" t="s">
        <v>6</v>
      </c>
      <c r="B18" s="141">
        <f t="shared" si="1"/>
        <v>5</v>
      </c>
      <c r="C18" s="142">
        <f t="shared" si="2"/>
        <v>320000</v>
      </c>
      <c r="D18" s="69">
        <v>6</v>
      </c>
      <c r="E18" s="70" t="s">
        <v>69</v>
      </c>
      <c r="F18" s="197">
        <v>2.5000000000000001E-3</v>
      </c>
      <c r="G18" s="72" t="s">
        <v>76</v>
      </c>
      <c r="H18" s="140" t="s">
        <v>152</v>
      </c>
    </row>
    <row r="19" spans="1:21" x14ac:dyDescent="0.2">
      <c r="A19" s="133" t="s">
        <v>7</v>
      </c>
      <c r="B19" s="141">
        <f t="shared" si="1"/>
        <v>1</v>
      </c>
      <c r="C19" s="142">
        <f t="shared" si="2"/>
        <v>320000</v>
      </c>
      <c r="D19" s="69">
        <v>6</v>
      </c>
      <c r="E19" s="70" t="s">
        <v>69</v>
      </c>
      <c r="F19" s="138">
        <v>2.0000000000000002E-5</v>
      </c>
      <c r="G19" s="72" t="s">
        <v>76</v>
      </c>
      <c r="H19" s="140" t="s">
        <v>152</v>
      </c>
    </row>
    <row r="20" spans="1:21" x14ac:dyDescent="0.2">
      <c r="A20" s="133" t="s">
        <v>169</v>
      </c>
      <c r="B20" s="67">
        <f t="shared" si="0"/>
        <v>108</v>
      </c>
      <c r="C20" s="142">
        <f>ROUNDDOWN(C8*D8,-3)</f>
        <v>651000</v>
      </c>
      <c r="D20" s="136">
        <v>1</v>
      </c>
      <c r="E20" s="137" t="s">
        <v>74</v>
      </c>
      <c r="F20" s="138">
        <f>SUM(F12:F19)</f>
        <v>0.16536999999999999</v>
      </c>
      <c r="G20" s="72" t="s">
        <v>76</v>
      </c>
      <c r="H20" s="199" t="s">
        <v>165</v>
      </c>
    </row>
    <row r="21" spans="1:21" x14ac:dyDescent="0.2">
      <c r="A21" s="131" t="s">
        <v>127</v>
      </c>
      <c r="B21" s="132">
        <f>SUM(B22:B35)</f>
        <v>2504</v>
      </c>
      <c r="C21" s="78"/>
      <c r="D21" s="247"/>
      <c r="E21" s="248"/>
      <c r="F21" s="247"/>
      <c r="G21" s="249"/>
      <c r="H21" s="65"/>
    </row>
    <row r="22" spans="1:21" x14ac:dyDescent="0.2">
      <c r="A22" s="133" t="s">
        <v>115</v>
      </c>
      <c r="B22" s="192">
        <f>ROUNDUP(C22*D22*F22/1000,0)</f>
        <v>1380</v>
      </c>
      <c r="C22" s="135">
        <v>230000</v>
      </c>
      <c r="D22" s="195">
        <v>6</v>
      </c>
      <c r="E22" s="196" t="s">
        <v>69</v>
      </c>
      <c r="F22" s="197">
        <v>1</v>
      </c>
      <c r="G22" s="198"/>
      <c r="H22" s="199" t="s">
        <v>77</v>
      </c>
    </row>
    <row r="23" spans="1:21" x14ac:dyDescent="0.2">
      <c r="A23" s="133" t="s">
        <v>145</v>
      </c>
      <c r="B23" s="192">
        <f>ROUNDUP(C23*D23*F23/1000,0)</f>
        <v>535</v>
      </c>
      <c r="C23" s="202">
        <f>C22</f>
        <v>230000</v>
      </c>
      <c r="D23" s="195">
        <v>2.3250000000000002</v>
      </c>
      <c r="E23" s="196" t="s">
        <v>146</v>
      </c>
      <c r="F23" s="197">
        <v>1</v>
      </c>
      <c r="G23" s="198"/>
      <c r="H23" s="199" t="s">
        <v>166</v>
      </c>
    </row>
    <row r="24" spans="1:21" x14ac:dyDescent="0.2">
      <c r="A24" s="146" t="s">
        <v>16</v>
      </c>
      <c r="B24" s="192">
        <f t="shared" si="0"/>
        <v>169</v>
      </c>
      <c r="C24" s="135">
        <f>U24*1.25</f>
        <v>1870</v>
      </c>
      <c r="D24" s="195">
        <v>15</v>
      </c>
      <c r="E24" s="196" t="s">
        <v>71</v>
      </c>
      <c r="F24" s="197">
        <v>6</v>
      </c>
      <c r="G24" s="198" t="s">
        <v>69</v>
      </c>
      <c r="H24" s="199" t="s">
        <v>72</v>
      </c>
      <c r="I24" s="189" t="s">
        <v>158</v>
      </c>
      <c r="J24" s="186">
        <f>C23</f>
        <v>230000</v>
      </c>
      <c r="K24" t="s">
        <v>147</v>
      </c>
      <c r="L24">
        <v>6</v>
      </c>
      <c r="M24" t="s">
        <v>159</v>
      </c>
      <c r="N24" t="s">
        <v>148</v>
      </c>
      <c r="O24" t="s">
        <v>158</v>
      </c>
      <c r="P24">
        <v>119</v>
      </c>
      <c r="Q24" t="s">
        <v>147</v>
      </c>
      <c r="R24">
        <v>7.75</v>
      </c>
      <c r="S24" t="s">
        <v>159</v>
      </c>
      <c r="T24" t="s">
        <v>163</v>
      </c>
      <c r="U24">
        <f>ROUND((J24*L24)/(P24*R24),0)</f>
        <v>1496</v>
      </c>
    </row>
    <row r="25" spans="1:21" x14ac:dyDescent="0.2">
      <c r="A25" s="133" t="s">
        <v>108</v>
      </c>
      <c r="B25" s="200">
        <f>ROUNDUP(C25*D25*F25/1000,0)</f>
        <v>60</v>
      </c>
      <c r="C25" s="142">
        <v>10000</v>
      </c>
      <c r="D25" s="195">
        <v>6</v>
      </c>
      <c r="E25" s="196" t="s">
        <v>69</v>
      </c>
      <c r="F25" s="197">
        <v>1</v>
      </c>
      <c r="G25" s="198"/>
      <c r="H25" s="199"/>
    </row>
    <row r="26" spans="1:21" s="3" customFormat="1" x14ac:dyDescent="0.2">
      <c r="A26" s="146" t="s">
        <v>78</v>
      </c>
      <c r="B26" s="192">
        <f t="shared" si="0"/>
        <v>10</v>
      </c>
      <c r="C26" s="135">
        <v>9200</v>
      </c>
      <c r="D26" s="195">
        <v>1</v>
      </c>
      <c r="E26" s="196" t="s">
        <v>74</v>
      </c>
      <c r="F26" s="197">
        <v>1</v>
      </c>
      <c r="G26" s="198"/>
      <c r="H26" s="199" t="s">
        <v>75</v>
      </c>
    </row>
    <row r="27" spans="1:21" x14ac:dyDescent="0.2">
      <c r="A27" s="146" t="s">
        <v>18</v>
      </c>
      <c r="B27" s="192">
        <f t="shared" si="0"/>
        <v>78</v>
      </c>
      <c r="C27" s="135">
        <v>260000</v>
      </c>
      <c r="D27" s="195">
        <v>6</v>
      </c>
      <c r="E27" s="196" t="s">
        <v>69</v>
      </c>
      <c r="F27" s="197">
        <f>F12</f>
        <v>0.05</v>
      </c>
      <c r="G27" s="198" t="s">
        <v>76</v>
      </c>
      <c r="H27" s="199" t="s">
        <v>160</v>
      </c>
      <c r="I27" s="187">
        <f>C22+(C24*15)+C25</f>
        <v>268050</v>
      </c>
    </row>
    <row r="28" spans="1:21" x14ac:dyDescent="0.2">
      <c r="A28" s="146" t="s">
        <v>19</v>
      </c>
      <c r="B28" s="192">
        <f t="shared" si="0"/>
        <v>13</v>
      </c>
      <c r="C28" s="135">
        <f>$C$27</f>
        <v>260000</v>
      </c>
      <c r="D28" s="195">
        <v>6</v>
      </c>
      <c r="E28" s="196" t="s">
        <v>69</v>
      </c>
      <c r="F28" s="197">
        <f t="shared" ref="F28:F34" si="3">F13</f>
        <v>8.0999999999999996E-3</v>
      </c>
      <c r="G28" s="198" t="s">
        <v>76</v>
      </c>
      <c r="H28" s="199" t="s">
        <v>160</v>
      </c>
    </row>
    <row r="29" spans="1:21" x14ac:dyDescent="0.2">
      <c r="A29" s="146" t="s">
        <v>37</v>
      </c>
      <c r="B29" s="192">
        <f t="shared" si="0"/>
        <v>6</v>
      </c>
      <c r="C29" s="135">
        <f t="shared" ref="C29:C34" si="4">$C$27</f>
        <v>260000</v>
      </c>
      <c r="D29" s="195">
        <v>6</v>
      </c>
      <c r="E29" s="196" t="s">
        <v>69</v>
      </c>
      <c r="F29" s="197">
        <f t="shared" si="3"/>
        <v>3.5999999999999999E-3</v>
      </c>
      <c r="G29" s="198" t="s">
        <v>76</v>
      </c>
      <c r="H29" s="199" t="s">
        <v>160</v>
      </c>
    </row>
    <row r="30" spans="1:21" x14ac:dyDescent="0.2">
      <c r="A30" s="133" t="s">
        <v>154</v>
      </c>
      <c r="B30" s="200">
        <f t="shared" si="0"/>
        <v>2</v>
      </c>
      <c r="C30" s="142">
        <f t="shared" si="4"/>
        <v>260000</v>
      </c>
      <c r="D30" s="195">
        <v>6</v>
      </c>
      <c r="E30" s="196" t="s">
        <v>69</v>
      </c>
      <c r="F30" s="197">
        <f t="shared" si="3"/>
        <v>1.15E-3</v>
      </c>
      <c r="G30" s="198" t="s">
        <v>76</v>
      </c>
      <c r="H30" s="199" t="s">
        <v>160</v>
      </c>
    </row>
    <row r="31" spans="1:21" x14ac:dyDescent="0.2">
      <c r="A31" s="146" t="s">
        <v>35</v>
      </c>
      <c r="B31" s="192">
        <f t="shared" si="0"/>
        <v>143</v>
      </c>
      <c r="C31" s="135">
        <f t="shared" si="4"/>
        <v>260000</v>
      </c>
      <c r="D31" s="195">
        <v>6</v>
      </c>
      <c r="E31" s="196" t="s">
        <v>69</v>
      </c>
      <c r="F31" s="197">
        <f t="shared" si="3"/>
        <v>9.1499999999999998E-2</v>
      </c>
      <c r="G31" s="198" t="s">
        <v>76</v>
      </c>
      <c r="H31" s="199" t="s">
        <v>160</v>
      </c>
    </row>
    <row r="32" spans="1:21" x14ac:dyDescent="0.2">
      <c r="A32" s="146" t="s">
        <v>20</v>
      </c>
      <c r="B32" s="192">
        <f t="shared" si="0"/>
        <v>14</v>
      </c>
      <c r="C32" s="135">
        <f t="shared" si="4"/>
        <v>260000</v>
      </c>
      <c r="D32" s="195">
        <v>6</v>
      </c>
      <c r="E32" s="196" t="s">
        <v>69</v>
      </c>
      <c r="F32" s="197">
        <f t="shared" si="3"/>
        <v>8.5000000000000006E-3</v>
      </c>
      <c r="G32" s="198" t="s">
        <v>76</v>
      </c>
      <c r="H32" s="199" t="s">
        <v>161</v>
      </c>
    </row>
    <row r="33" spans="1:21" x14ac:dyDescent="0.2">
      <c r="A33" s="146" t="s">
        <v>21</v>
      </c>
      <c r="B33" s="192">
        <f t="shared" si="0"/>
        <v>4</v>
      </c>
      <c r="C33" s="135">
        <f t="shared" si="4"/>
        <v>260000</v>
      </c>
      <c r="D33" s="195">
        <v>6</v>
      </c>
      <c r="E33" s="196" t="s">
        <v>69</v>
      </c>
      <c r="F33" s="197">
        <f t="shared" si="3"/>
        <v>2.5000000000000001E-3</v>
      </c>
      <c r="G33" s="198" t="s">
        <v>76</v>
      </c>
      <c r="H33" s="199" t="s">
        <v>162</v>
      </c>
    </row>
    <row r="34" spans="1:21" x14ac:dyDescent="0.2">
      <c r="A34" s="147" t="s">
        <v>22</v>
      </c>
      <c r="B34" s="201">
        <f t="shared" si="0"/>
        <v>1</v>
      </c>
      <c r="C34" s="149">
        <f t="shared" si="4"/>
        <v>260000</v>
      </c>
      <c r="D34" s="204">
        <v>6</v>
      </c>
      <c r="E34" s="205" t="s">
        <v>69</v>
      </c>
      <c r="F34" s="203">
        <f t="shared" si="3"/>
        <v>2.0000000000000002E-5</v>
      </c>
      <c r="G34" s="206" t="s">
        <v>76</v>
      </c>
      <c r="H34" s="207" t="s">
        <v>162</v>
      </c>
    </row>
    <row r="35" spans="1:21" x14ac:dyDescent="0.2">
      <c r="A35" s="133" t="s">
        <v>153</v>
      </c>
      <c r="B35" s="200">
        <f t="shared" ref="B35" si="5">ROUNDUP(C35*D35*F35/1000,0)</f>
        <v>89</v>
      </c>
      <c r="C35" s="142">
        <f>ROUNDDOWN(C23*D23,-3)</f>
        <v>534000</v>
      </c>
      <c r="D35" s="195">
        <v>1</v>
      </c>
      <c r="E35" s="196" t="s">
        <v>74</v>
      </c>
      <c r="F35" s="197">
        <f>SUM(F27:F34)</f>
        <v>0.16536999999999999</v>
      </c>
      <c r="G35" s="198" t="s">
        <v>76</v>
      </c>
      <c r="H35" s="199" t="s">
        <v>164</v>
      </c>
    </row>
    <row r="36" spans="1:21" x14ac:dyDescent="0.2">
      <c r="A36" s="131" t="s">
        <v>128</v>
      </c>
      <c r="B36" s="132">
        <f>SUM(B37:B50)</f>
        <v>2504</v>
      </c>
      <c r="C36" s="78"/>
      <c r="D36" s="247"/>
      <c r="E36" s="248"/>
      <c r="F36" s="247"/>
      <c r="G36" s="249"/>
      <c r="H36" s="65"/>
    </row>
    <row r="37" spans="1:21" x14ac:dyDescent="0.2">
      <c r="A37" s="133" t="s">
        <v>115</v>
      </c>
      <c r="B37" s="192">
        <f>ROUNDUP(C37*D37*F37/1000,0)</f>
        <v>1380</v>
      </c>
      <c r="C37" s="202">
        <v>230000</v>
      </c>
      <c r="D37" s="208">
        <v>6</v>
      </c>
      <c r="E37" s="209" t="s">
        <v>69</v>
      </c>
      <c r="F37" s="210">
        <v>1</v>
      </c>
      <c r="G37" s="211"/>
      <c r="H37" s="199" t="s">
        <v>77</v>
      </c>
    </row>
    <row r="38" spans="1:21" x14ac:dyDescent="0.2">
      <c r="A38" s="133" t="s">
        <v>145</v>
      </c>
      <c r="B38" s="192">
        <f>ROUNDUP(C38*D38*F38/1000,0)</f>
        <v>535</v>
      </c>
      <c r="C38" s="202">
        <f>C37</f>
        <v>230000</v>
      </c>
      <c r="D38" s="208">
        <v>2.3250000000000002</v>
      </c>
      <c r="E38" s="209" t="s">
        <v>146</v>
      </c>
      <c r="F38" s="210">
        <v>1</v>
      </c>
      <c r="G38" s="211"/>
      <c r="H38" s="199" t="s">
        <v>166</v>
      </c>
    </row>
    <row r="39" spans="1:21" x14ac:dyDescent="0.2">
      <c r="A39" s="133" t="s">
        <v>16</v>
      </c>
      <c r="B39" s="200">
        <f t="shared" si="0"/>
        <v>169</v>
      </c>
      <c r="C39" s="212">
        <f>U39*1.25</f>
        <v>1870</v>
      </c>
      <c r="D39" s="208">
        <v>15</v>
      </c>
      <c r="E39" s="209" t="s">
        <v>71</v>
      </c>
      <c r="F39" s="210">
        <v>6</v>
      </c>
      <c r="G39" s="211" t="s">
        <v>69</v>
      </c>
      <c r="H39" s="199" t="s">
        <v>72</v>
      </c>
      <c r="I39" s="189" t="s">
        <v>158</v>
      </c>
      <c r="J39" s="186">
        <f>C38</f>
        <v>230000</v>
      </c>
      <c r="K39" t="s">
        <v>147</v>
      </c>
      <c r="L39">
        <v>6</v>
      </c>
      <c r="M39" t="s">
        <v>159</v>
      </c>
      <c r="N39" t="s">
        <v>148</v>
      </c>
      <c r="O39" t="s">
        <v>158</v>
      </c>
      <c r="P39">
        <v>119</v>
      </c>
      <c r="Q39" t="s">
        <v>147</v>
      </c>
      <c r="R39">
        <v>7.75</v>
      </c>
      <c r="S39" t="s">
        <v>159</v>
      </c>
      <c r="T39" t="s">
        <v>163</v>
      </c>
      <c r="U39">
        <f>ROUND((J39*L39)/(P39*R39),0)</f>
        <v>1496</v>
      </c>
    </row>
    <row r="40" spans="1:21" x14ac:dyDescent="0.2">
      <c r="A40" s="133" t="s">
        <v>108</v>
      </c>
      <c r="B40" s="200">
        <f>ROUNDUP(C40*D40*F40/1000,0)</f>
        <v>60</v>
      </c>
      <c r="C40" s="212">
        <v>10000</v>
      </c>
      <c r="D40" s="208">
        <v>6</v>
      </c>
      <c r="E40" s="209" t="s">
        <v>69</v>
      </c>
      <c r="F40" s="210">
        <v>1</v>
      </c>
      <c r="G40" s="211"/>
      <c r="H40" s="199"/>
    </row>
    <row r="41" spans="1:21" s="3" customFormat="1" x14ac:dyDescent="0.2">
      <c r="A41" s="146" t="s">
        <v>78</v>
      </c>
      <c r="B41" s="192">
        <f t="shared" si="0"/>
        <v>10</v>
      </c>
      <c r="C41" s="202">
        <v>9200</v>
      </c>
      <c r="D41" s="208">
        <v>1</v>
      </c>
      <c r="E41" s="209" t="s">
        <v>74</v>
      </c>
      <c r="F41" s="210">
        <v>1</v>
      </c>
      <c r="G41" s="211"/>
      <c r="H41" s="199" t="s">
        <v>75</v>
      </c>
    </row>
    <row r="42" spans="1:21" x14ac:dyDescent="0.2">
      <c r="A42" s="133" t="s">
        <v>18</v>
      </c>
      <c r="B42" s="200">
        <f t="shared" si="0"/>
        <v>78</v>
      </c>
      <c r="C42" s="212">
        <v>260000</v>
      </c>
      <c r="D42" s="208">
        <v>6</v>
      </c>
      <c r="E42" s="209" t="s">
        <v>69</v>
      </c>
      <c r="F42" s="210">
        <f>F12</f>
        <v>0.05</v>
      </c>
      <c r="G42" s="211" t="s">
        <v>76</v>
      </c>
      <c r="H42" s="199" t="s">
        <v>160</v>
      </c>
      <c r="I42" s="187">
        <f>C37+(C39*15)+C40</f>
        <v>268050</v>
      </c>
    </row>
    <row r="43" spans="1:21" x14ac:dyDescent="0.2">
      <c r="A43" s="133" t="s">
        <v>19</v>
      </c>
      <c r="B43" s="200">
        <f t="shared" si="0"/>
        <v>13</v>
      </c>
      <c r="C43" s="212">
        <f>$C$42</f>
        <v>260000</v>
      </c>
      <c r="D43" s="208">
        <v>6</v>
      </c>
      <c r="E43" s="209" t="s">
        <v>69</v>
      </c>
      <c r="F43" s="210">
        <f t="shared" ref="F43:F50" si="6">F13</f>
        <v>8.0999999999999996E-3</v>
      </c>
      <c r="G43" s="211" t="s">
        <v>76</v>
      </c>
      <c r="H43" s="199" t="s">
        <v>160</v>
      </c>
    </row>
    <row r="44" spans="1:21" x14ac:dyDescent="0.2">
      <c r="A44" s="133" t="s">
        <v>37</v>
      </c>
      <c r="B44" s="200">
        <f t="shared" si="0"/>
        <v>6</v>
      </c>
      <c r="C44" s="212">
        <f t="shared" ref="C44:C49" si="7">$C$42</f>
        <v>260000</v>
      </c>
      <c r="D44" s="208">
        <v>6</v>
      </c>
      <c r="E44" s="209" t="s">
        <v>69</v>
      </c>
      <c r="F44" s="210">
        <f t="shared" si="6"/>
        <v>3.5999999999999999E-3</v>
      </c>
      <c r="G44" s="211" t="s">
        <v>76</v>
      </c>
      <c r="H44" s="199" t="s">
        <v>160</v>
      </c>
    </row>
    <row r="45" spans="1:21" x14ac:dyDescent="0.2">
      <c r="A45" s="133" t="s">
        <v>155</v>
      </c>
      <c r="B45" s="200">
        <f t="shared" ref="B45" si="8">ROUNDUP(C45*D45*F45/1000,0)</f>
        <v>2</v>
      </c>
      <c r="C45" s="212">
        <f t="shared" si="7"/>
        <v>260000</v>
      </c>
      <c r="D45" s="208">
        <v>6</v>
      </c>
      <c r="E45" s="209" t="s">
        <v>69</v>
      </c>
      <c r="F45" s="210">
        <f t="shared" si="6"/>
        <v>1.15E-3</v>
      </c>
      <c r="G45" s="211" t="s">
        <v>76</v>
      </c>
      <c r="H45" s="199" t="s">
        <v>160</v>
      </c>
    </row>
    <row r="46" spans="1:21" x14ac:dyDescent="0.2">
      <c r="A46" s="133" t="s">
        <v>35</v>
      </c>
      <c r="B46" s="200">
        <f t="shared" si="0"/>
        <v>143</v>
      </c>
      <c r="C46" s="212">
        <f t="shared" si="7"/>
        <v>260000</v>
      </c>
      <c r="D46" s="208">
        <v>6</v>
      </c>
      <c r="E46" s="209" t="s">
        <v>69</v>
      </c>
      <c r="F46" s="210">
        <f t="shared" si="6"/>
        <v>9.1499999999999998E-2</v>
      </c>
      <c r="G46" s="211" t="s">
        <v>76</v>
      </c>
      <c r="H46" s="199" t="s">
        <v>160</v>
      </c>
    </row>
    <row r="47" spans="1:21" x14ac:dyDescent="0.2">
      <c r="A47" s="133" t="s">
        <v>20</v>
      </c>
      <c r="B47" s="200">
        <f t="shared" si="0"/>
        <v>14</v>
      </c>
      <c r="C47" s="212">
        <f t="shared" si="7"/>
        <v>260000</v>
      </c>
      <c r="D47" s="208">
        <v>6</v>
      </c>
      <c r="E47" s="209" t="s">
        <v>69</v>
      </c>
      <c r="F47" s="210">
        <f t="shared" si="6"/>
        <v>8.5000000000000006E-3</v>
      </c>
      <c r="G47" s="211" t="s">
        <v>76</v>
      </c>
      <c r="H47" s="199" t="s">
        <v>161</v>
      </c>
    </row>
    <row r="48" spans="1:21" x14ac:dyDescent="0.2">
      <c r="A48" s="133" t="s">
        <v>21</v>
      </c>
      <c r="B48" s="200">
        <f t="shared" si="0"/>
        <v>4</v>
      </c>
      <c r="C48" s="212">
        <f t="shared" si="7"/>
        <v>260000</v>
      </c>
      <c r="D48" s="208">
        <v>6</v>
      </c>
      <c r="E48" s="209" t="s">
        <v>69</v>
      </c>
      <c r="F48" s="210">
        <f t="shared" si="6"/>
        <v>2.5000000000000001E-3</v>
      </c>
      <c r="G48" s="211" t="s">
        <v>76</v>
      </c>
      <c r="H48" s="199" t="s">
        <v>162</v>
      </c>
    </row>
    <row r="49" spans="1:8" x14ac:dyDescent="0.2">
      <c r="A49" s="133" t="s">
        <v>22</v>
      </c>
      <c r="B49" s="200">
        <f t="shared" si="0"/>
        <v>1</v>
      </c>
      <c r="C49" s="212">
        <f t="shared" si="7"/>
        <v>260000</v>
      </c>
      <c r="D49" s="208">
        <v>6</v>
      </c>
      <c r="E49" s="209" t="s">
        <v>69</v>
      </c>
      <c r="F49" s="210">
        <f t="shared" si="6"/>
        <v>2.0000000000000002E-5</v>
      </c>
      <c r="G49" s="211" t="s">
        <v>76</v>
      </c>
      <c r="H49" s="207" t="s">
        <v>162</v>
      </c>
    </row>
    <row r="50" spans="1:8" x14ac:dyDescent="0.2">
      <c r="A50" s="133" t="s">
        <v>169</v>
      </c>
      <c r="B50" s="200">
        <f t="shared" si="0"/>
        <v>89</v>
      </c>
      <c r="C50" s="212">
        <f>ROUNDDOWN(C38*D38,-3)</f>
        <v>534000</v>
      </c>
      <c r="D50" s="208">
        <v>1</v>
      </c>
      <c r="E50" s="209" t="s">
        <v>74</v>
      </c>
      <c r="F50" s="210">
        <f t="shared" si="6"/>
        <v>0.16536999999999999</v>
      </c>
      <c r="G50" s="211" t="s">
        <v>76</v>
      </c>
      <c r="H50" s="199" t="s">
        <v>164</v>
      </c>
    </row>
    <row r="51" spans="1:8" ht="15" customHeight="1" x14ac:dyDescent="0.2">
      <c r="A51" s="155" t="s">
        <v>47</v>
      </c>
      <c r="B51" s="49">
        <f>B52+B57+B61+B66+B71</f>
        <v>2051</v>
      </c>
      <c r="C51" s="116"/>
      <c r="D51" s="220"/>
      <c r="E51" s="221"/>
      <c r="F51" s="222"/>
      <c r="G51" s="223"/>
      <c r="H51" s="117"/>
    </row>
    <row r="52" spans="1:8" x14ac:dyDescent="0.2">
      <c r="A52" s="131" t="s">
        <v>121</v>
      </c>
      <c r="B52" s="132">
        <f>SUM(B53:B56)</f>
        <v>382</v>
      </c>
      <c r="C52" s="84"/>
      <c r="D52" s="85"/>
      <c r="E52" s="86"/>
      <c r="F52" s="63"/>
      <c r="G52" s="64"/>
      <c r="H52" s="65"/>
    </row>
    <row r="53" spans="1:8" x14ac:dyDescent="0.2">
      <c r="A53" s="146" t="s">
        <v>119</v>
      </c>
      <c r="B53" s="80">
        <f t="shared" ref="B53:B77" si="9">ROUNDUP(C53*D53*F53/1000,0)</f>
        <v>176</v>
      </c>
      <c r="C53" s="87">
        <v>29260</v>
      </c>
      <c r="D53" s="88">
        <v>3</v>
      </c>
      <c r="E53" s="89" t="s">
        <v>79</v>
      </c>
      <c r="F53" s="71">
        <v>2</v>
      </c>
      <c r="G53" s="72" t="s">
        <v>74</v>
      </c>
      <c r="H53" s="73" t="s">
        <v>80</v>
      </c>
    </row>
    <row r="54" spans="1:8" x14ac:dyDescent="0.2">
      <c r="A54" s="146" t="s">
        <v>118</v>
      </c>
      <c r="B54" s="80">
        <f t="shared" si="9"/>
        <v>88</v>
      </c>
      <c r="C54" s="87">
        <v>29260</v>
      </c>
      <c r="D54" s="88">
        <v>3</v>
      </c>
      <c r="E54" s="89" t="s">
        <v>79</v>
      </c>
      <c r="F54" s="71">
        <v>1</v>
      </c>
      <c r="G54" s="72" t="s">
        <v>74</v>
      </c>
      <c r="H54" s="73" t="s">
        <v>81</v>
      </c>
    </row>
    <row r="55" spans="1:8" x14ac:dyDescent="0.2">
      <c r="A55" s="146" t="s">
        <v>116</v>
      </c>
      <c r="B55" s="80">
        <f t="shared" si="9"/>
        <v>88</v>
      </c>
      <c r="C55" s="87">
        <v>29260</v>
      </c>
      <c r="D55" s="88">
        <v>3</v>
      </c>
      <c r="E55" s="89" t="s">
        <v>79</v>
      </c>
      <c r="F55" s="71">
        <v>1</v>
      </c>
      <c r="G55" s="72" t="s">
        <v>74</v>
      </c>
      <c r="H55" s="73" t="s">
        <v>81</v>
      </c>
    </row>
    <row r="56" spans="1:8" x14ac:dyDescent="0.2">
      <c r="A56" s="165" t="s">
        <v>117</v>
      </c>
      <c r="B56" s="82">
        <f t="shared" si="9"/>
        <v>30</v>
      </c>
      <c r="C56" s="90">
        <v>9860</v>
      </c>
      <c r="D56" s="91">
        <v>3</v>
      </c>
      <c r="E56" s="92" t="s">
        <v>79</v>
      </c>
      <c r="F56" s="77">
        <v>1</v>
      </c>
      <c r="G56" s="93" t="s">
        <v>74</v>
      </c>
      <c r="H56" s="94" t="s">
        <v>81</v>
      </c>
    </row>
    <row r="57" spans="1:8" x14ac:dyDescent="0.2">
      <c r="A57" s="131" t="s">
        <v>122</v>
      </c>
      <c r="B57" s="132">
        <f>SUM(B58:B60)</f>
        <v>147</v>
      </c>
      <c r="C57" s="95"/>
      <c r="D57" s="85"/>
      <c r="E57" s="86"/>
      <c r="F57" s="63"/>
      <c r="G57" s="64"/>
      <c r="H57" s="65"/>
    </row>
    <row r="58" spans="1:8" x14ac:dyDescent="0.2">
      <c r="A58" s="146" t="s">
        <v>8</v>
      </c>
      <c r="B58" s="80">
        <f t="shared" si="9"/>
        <v>72</v>
      </c>
      <c r="C58" s="87">
        <v>12000</v>
      </c>
      <c r="D58" s="88">
        <v>6</v>
      </c>
      <c r="E58" s="89" t="s">
        <v>69</v>
      </c>
      <c r="F58" s="71">
        <v>1</v>
      </c>
      <c r="G58" s="72"/>
      <c r="H58" s="140"/>
    </row>
    <row r="59" spans="1:8" x14ac:dyDescent="0.2">
      <c r="A59" s="147" t="s">
        <v>9</v>
      </c>
      <c r="B59" s="118">
        <f t="shared" si="9"/>
        <v>60</v>
      </c>
      <c r="C59" s="120">
        <v>10000</v>
      </c>
      <c r="D59" s="121">
        <v>6</v>
      </c>
      <c r="E59" s="122" t="s">
        <v>69</v>
      </c>
      <c r="F59" s="83">
        <v>1</v>
      </c>
      <c r="G59" s="119"/>
      <c r="H59" s="154"/>
    </row>
    <row r="60" spans="1:8" x14ac:dyDescent="0.2">
      <c r="A60" s="165" t="s">
        <v>120</v>
      </c>
      <c r="B60" s="118">
        <f t="shared" si="9"/>
        <v>15</v>
      </c>
      <c r="C60" s="90">
        <v>2500</v>
      </c>
      <c r="D60" s="121">
        <v>6</v>
      </c>
      <c r="E60" s="122" t="s">
        <v>69</v>
      </c>
      <c r="F60" s="83">
        <v>1</v>
      </c>
      <c r="G60" s="119"/>
      <c r="H60" s="172" t="s">
        <v>129</v>
      </c>
    </row>
    <row r="61" spans="1:8" x14ac:dyDescent="0.2">
      <c r="A61" s="131" t="s">
        <v>123</v>
      </c>
      <c r="B61" s="132">
        <f>SUM(B62:B65)</f>
        <v>402</v>
      </c>
      <c r="C61" s="84"/>
      <c r="D61" s="85"/>
      <c r="E61" s="86"/>
      <c r="F61" s="63"/>
      <c r="G61" s="64"/>
      <c r="H61" s="145"/>
    </row>
    <row r="62" spans="1:8" x14ac:dyDescent="0.2">
      <c r="A62" s="146" t="s">
        <v>14</v>
      </c>
      <c r="B62" s="80">
        <f t="shared" si="9"/>
        <v>96</v>
      </c>
      <c r="C62" s="87">
        <v>8000</v>
      </c>
      <c r="D62" s="88">
        <v>2</v>
      </c>
      <c r="E62" s="89" t="s">
        <v>82</v>
      </c>
      <c r="F62" s="71">
        <v>6</v>
      </c>
      <c r="G62" s="72" t="s">
        <v>69</v>
      </c>
      <c r="H62" s="140"/>
    </row>
    <row r="63" spans="1:8" x14ac:dyDescent="0.2">
      <c r="A63" s="146" t="s">
        <v>23</v>
      </c>
      <c r="B63" s="80">
        <f t="shared" si="9"/>
        <v>156</v>
      </c>
      <c r="C63" s="87">
        <v>26000</v>
      </c>
      <c r="D63" s="88">
        <v>1</v>
      </c>
      <c r="E63" s="89" t="s">
        <v>82</v>
      </c>
      <c r="F63" s="71">
        <v>6</v>
      </c>
      <c r="G63" s="72" t="s">
        <v>69</v>
      </c>
      <c r="H63" s="140" t="s">
        <v>83</v>
      </c>
    </row>
    <row r="64" spans="1:8" x14ac:dyDescent="0.2">
      <c r="A64" s="147" t="s">
        <v>135</v>
      </c>
      <c r="B64" s="80">
        <f t="shared" si="9"/>
        <v>88</v>
      </c>
      <c r="C64" s="120">
        <v>14610</v>
      </c>
      <c r="D64" s="88">
        <v>1</v>
      </c>
      <c r="E64" s="89" t="s">
        <v>82</v>
      </c>
      <c r="F64" s="71">
        <v>6</v>
      </c>
      <c r="G64" s="72" t="s">
        <v>69</v>
      </c>
      <c r="H64" s="154"/>
    </row>
    <row r="65" spans="1:8" x14ac:dyDescent="0.2">
      <c r="A65" s="165" t="s">
        <v>24</v>
      </c>
      <c r="B65" s="82">
        <f t="shared" si="9"/>
        <v>62</v>
      </c>
      <c r="C65" s="90">
        <v>10200</v>
      </c>
      <c r="D65" s="91">
        <v>1</v>
      </c>
      <c r="E65" s="92" t="s">
        <v>82</v>
      </c>
      <c r="F65" s="77">
        <v>6</v>
      </c>
      <c r="G65" s="93" t="s">
        <v>69</v>
      </c>
      <c r="H65" s="172"/>
    </row>
    <row r="66" spans="1:8" x14ac:dyDescent="0.2">
      <c r="A66" s="131" t="s">
        <v>124</v>
      </c>
      <c r="B66" s="132">
        <f>SUM(B67:B70)</f>
        <v>268</v>
      </c>
      <c r="C66" s="84"/>
      <c r="D66" s="85"/>
      <c r="E66" s="86"/>
      <c r="F66" s="63"/>
      <c r="G66" s="64"/>
      <c r="H66" s="145"/>
    </row>
    <row r="67" spans="1:8" x14ac:dyDescent="0.2">
      <c r="A67" s="146" t="s">
        <v>25</v>
      </c>
      <c r="B67" s="80">
        <f t="shared" si="9"/>
        <v>68</v>
      </c>
      <c r="C67" s="87">
        <v>140</v>
      </c>
      <c r="D67" s="88">
        <v>80</v>
      </c>
      <c r="E67" s="89" t="s">
        <v>84</v>
      </c>
      <c r="F67" s="71">
        <v>6</v>
      </c>
      <c r="G67" s="72" t="s">
        <v>69</v>
      </c>
      <c r="H67" s="140"/>
    </row>
    <row r="68" spans="1:8" x14ac:dyDescent="0.2">
      <c r="A68" s="147" t="s">
        <v>131</v>
      </c>
      <c r="B68" s="118">
        <f>ROUNDUP(C68*D68*F68/1000,0)</f>
        <v>120</v>
      </c>
      <c r="C68" s="120">
        <v>20000</v>
      </c>
      <c r="D68" s="121">
        <v>6</v>
      </c>
      <c r="E68" s="122" t="s">
        <v>69</v>
      </c>
      <c r="F68" s="83">
        <v>1</v>
      </c>
      <c r="G68" s="119"/>
      <c r="H68" s="154" t="s">
        <v>132</v>
      </c>
    </row>
    <row r="69" spans="1:8" x14ac:dyDescent="0.2">
      <c r="A69" s="147" t="s">
        <v>133</v>
      </c>
      <c r="B69" s="118">
        <f>ROUNDUP(C69*D69*F69/1000,0)</f>
        <v>30</v>
      </c>
      <c r="C69" s="120">
        <v>15</v>
      </c>
      <c r="D69" s="121">
        <v>2000</v>
      </c>
      <c r="E69" s="122" t="s">
        <v>92</v>
      </c>
      <c r="F69" s="83">
        <v>1</v>
      </c>
      <c r="G69" s="119"/>
      <c r="H69" s="154"/>
    </row>
    <row r="70" spans="1:8" x14ac:dyDescent="0.2">
      <c r="A70" s="147" t="s">
        <v>134</v>
      </c>
      <c r="B70" s="118">
        <f t="shared" si="9"/>
        <v>50</v>
      </c>
      <c r="C70" s="120">
        <v>25</v>
      </c>
      <c r="D70" s="121">
        <v>2000</v>
      </c>
      <c r="E70" s="122" t="s">
        <v>92</v>
      </c>
      <c r="F70" s="83">
        <v>1</v>
      </c>
      <c r="G70" s="119"/>
      <c r="H70" s="154"/>
    </row>
    <row r="71" spans="1:8" x14ac:dyDescent="0.2">
      <c r="A71" s="131" t="s">
        <v>125</v>
      </c>
      <c r="B71" s="132">
        <f>SUM(B72:B77)</f>
        <v>852</v>
      </c>
      <c r="C71" s="84"/>
      <c r="D71" s="85"/>
      <c r="E71" s="86"/>
      <c r="F71" s="63"/>
      <c r="G71" s="64"/>
      <c r="H71" s="145"/>
    </row>
    <row r="72" spans="1:8" x14ac:dyDescent="0.2">
      <c r="A72" s="146" t="s">
        <v>29</v>
      </c>
      <c r="B72" s="80">
        <f t="shared" si="9"/>
        <v>480</v>
      </c>
      <c r="C72" s="87">
        <v>80000</v>
      </c>
      <c r="D72" s="88">
        <v>6</v>
      </c>
      <c r="E72" s="89" t="s">
        <v>69</v>
      </c>
      <c r="F72" s="71">
        <v>1</v>
      </c>
      <c r="G72" s="72"/>
      <c r="H72" s="140"/>
    </row>
    <row r="73" spans="1:8" x14ac:dyDescent="0.2">
      <c r="A73" s="146" t="s">
        <v>109</v>
      </c>
      <c r="B73" s="80">
        <f t="shared" si="9"/>
        <v>72</v>
      </c>
      <c r="C73" s="87">
        <v>6000</v>
      </c>
      <c r="D73" s="88">
        <v>2</v>
      </c>
      <c r="E73" s="89" t="s">
        <v>110</v>
      </c>
      <c r="F73" s="71">
        <v>6</v>
      </c>
      <c r="G73" s="72" t="s">
        <v>69</v>
      </c>
      <c r="H73" s="140"/>
    </row>
    <row r="74" spans="1:8" x14ac:dyDescent="0.2">
      <c r="A74" s="146" t="s">
        <v>130</v>
      </c>
      <c r="B74" s="80">
        <f t="shared" si="9"/>
        <v>120</v>
      </c>
      <c r="C74" s="87">
        <v>20000</v>
      </c>
      <c r="D74" s="88">
        <v>6</v>
      </c>
      <c r="E74" s="89" t="s">
        <v>69</v>
      </c>
      <c r="F74" s="71">
        <v>1</v>
      </c>
      <c r="G74" s="72"/>
      <c r="H74" s="140" t="s">
        <v>111</v>
      </c>
    </row>
    <row r="75" spans="1:8" x14ac:dyDescent="0.2">
      <c r="A75" s="146" t="s">
        <v>112</v>
      </c>
      <c r="B75" s="80">
        <f t="shared" si="9"/>
        <v>30</v>
      </c>
      <c r="C75" s="87">
        <v>5000</v>
      </c>
      <c r="D75" s="88">
        <v>6</v>
      </c>
      <c r="E75" s="89" t="s">
        <v>69</v>
      </c>
      <c r="F75" s="71">
        <v>1</v>
      </c>
      <c r="G75" s="72"/>
      <c r="H75" s="140"/>
    </row>
    <row r="76" spans="1:8" x14ac:dyDescent="0.2">
      <c r="A76" s="146" t="s">
        <v>113</v>
      </c>
      <c r="B76" s="80">
        <f>ROUNDUP(C76*D76*F76/1000,0)</f>
        <v>120</v>
      </c>
      <c r="C76" s="87">
        <v>20000</v>
      </c>
      <c r="D76" s="88">
        <v>6</v>
      </c>
      <c r="E76" s="89" t="s">
        <v>69</v>
      </c>
      <c r="F76" s="71">
        <v>1</v>
      </c>
      <c r="G76" s="72"/>
      <c r="H76" s="140"/>
    </row>
    <row r="77" spans="1:8" x14ac:dyDescent="0.2">
      <c r="A77" s="175" t="s">
        <v>114</v>
      </c>
      <c r="B77" s="76">
        <f t="shared" si="9"/>
        <v>30</v>
      </c>
      <c r="C77" s="123">
        <v>5000</v>
      </c>
      <c r="D77" s="124">
        <v>6</v>
      </c>
      <c r="E77" s="125" t="s">
        <v>69</v>
      </c>
      <c r="F77" s="126">
        <v>1</v>
      </c>
      <c r="G77" s="127"/>
      <c r="H77" s="128"/>
    </row>
    <row r="78" spans="1:8" ht="15" customHeight="1" x14ac:dyDescent="0.2">
      <c r="A78" s="96" t="s">
        <v>51</v>
      </c>
      <c r="B78" s="37">
        <f>B79+B97+B110</f>
        <v>10116</v>
      </c>
      <c r="C78" s="116"/>
      <c r="D78" s="220"/>
      <c r="E78" s="221"/>
      <c r="F78" s="222"/>
      <c r="G78" s="223"/>
      <c r="H78" s="117"/>
    </row>
    <row r="79" spans="1:8" ht="15" customHeight="1" x14ac:dyDescent="0.2">
      <c r="A79" s="97" t="s">
        <v>48</v>
      </c>
      <c r="B79" s="50">
        <f>B80+B93+B86</f>
        <v>6741</v>
      </c>
      <c r="C79" s="116"/>
      <c r="D79" s="220"/>
      <c r="E79" s="221"/>
      <c r="F79" s="222"/>
      <c r="G79" s="223"/>
      <c r="H79" s="117"/>
    </row>
    <row r="80" spans="1:8" ht="15" customHeight="1" x14ac:dyDescent="0.2">
      <c r="A80" s="98" t="s">
        <v>60</v>
      </c>
      <c r="B80" s="99">
        <f>SUM(B81:B85)</f>
        <v>751</v>
      </c>
      <c r="C80" s="116"/>
      <c r="D80" s="220"/>
      <c r="E80" s="221"/>
      <c r="F80" s="222"/>
      <c r="G80" s="223"/>
      <c r="H80" s="117"/>
    </row>
    <row r="81" spans="1:8" x14ac:dyDescent="0.2">
      <c r="A81" s="60" t="s">
        <v>10</v>
      </c>
      <c r="B81" s="61">
        <f>ROUNDUP(C81*D81*F81/1000,0)</f>
        <v>150</v>
      </c>
      <c r="C81" s="100">
        <v>30000</v>
      </c>
      <c r="D81" s="85">
        <v>5</v>
      </c>
      <c r="E81" s="86" t="s">
        <v>85</v>
      </c>
      <c r="F81" s="63">
        <v>1</v>
      </c>
      <c r="G81" s="64" t="s">
        <v>74</v>
      </c>
      <c r="H81" s="65"/>
    </row>
    <row r="82" spans="1:8" x14ac:dyDescent="0.2">
      <c r="A82" s="79" t="s">
        <v>39</v>
      </c>
      <c r="B82" s="80">
        <f>ROUNDUP(C82*D82*F82/1000,0)</f>
        <v>6</v>
      </c>
      <c r="C82" s="81">
        <v>1200</v>
      </c>
      <c r="D82" s="88">
        <v>5</v>
      </c>
      <c r="E82" s="89" t="s">
        <v>85</v>
      </c>
      <c r="F82" s="71">
        <v>1</v>
      </c>
      <c r="G82" s="72" t="s">
        <v>74</v>
      </c>
      <c r="H82" s="73"/>
    </row>
    <row r="83" spans="1:8" x14ac:dyDescent="0.2">
      <c r="A83" s="79" t="s">
        <v>11</v>
      </c>
      <c r="B83" s="80">
        <f>ROUNDUP(C83*D83*F83/1000,0)</f>
        <v>450</v>
      </c>
      <c r="C83" s="68">
        <v>30000</v>
      </c>
      <c r="D83" s="88">
        <v>3</v>
      </c>
      <c r="E83" s="89" t="s">
        <v>71</v>
      </c>
      <c r="F83" s="71">
        <v>5</v>
      </c>
      <c r="G83" s="72" t="s">
        <v>85</v>
      </c>
      <c r="H83" s="73"/>
    </row>
    <row r="84" spans="1:8" x14ac:dyDescent="0.2">
      <c r="A84" s="79" t="s">
        <v>26</v>
      </c>
      <c r="B84" s="80">
        <f>ROUNDUP(C84*D84*F84/1000,0)</f>
        <v>25</v>
      </c>
      <c r="C84" s="81">
        <v>5000</v>
      </c>
      <c r="D84" s="88">
        <v>5</v>
      </c>
      <c r="E84" s="89" t="s">
        <v>85</v>
      </c>
      <c r="F84" s="71">
        <v>1</v>
      </c>
      <c r="G84" s="72" t="s">
        <v>74</v>
      </c>
      <c r="H84" s="73"/>
    </row>
    <row r="85" spans="1:8" x14ac:dyDescent="0.2">
      <c r="A85" s="101" t="s">
        <v>86</v>
      </c>
      <c r="B85" s="82">
        <f>ROUNDUP(C85*D85*F85/1000,0)</f>
        <v>120</v>
      </c>
      <c r="C85" s="102">
        <v>120000</v>
      </c>
      <c r="D85" s="91">
        <v>1</v>
      </c>
      <c r="E85" s="92" t="s">
        <v>87</v>
      </c>
      <c r="F85" s="77">
        <v>1</v>
      </c>
      <c r="G85" s="93" t="s">
        <v>74</v>
      </c>
      <c r="H85" s="103"/>
    </row>
    <row r="86" spans="1:8" ht="15" customHeight="1" x14ac:dyDescent="0.2">
      <c r="A86" s="104" t="s">
        <v>41</v>
      </c>
      <c r="B86" s="105">
        <f>SUM(B87:B92)</f>
        <v>2040</v>
      </c>
      <c r="C86" s="116"/>
      <c r="D86" s="220"/>
      <c r="E86" s="221"/>
      <c r="F86" s="222"/>
      <c r="G86" s="223"/>
      <c r="H86" s="117"/>
    </row>
    <row r="87" spans="1:8" x14ac:dyDescent="0.2">
      <c r="A87" s="60" t="s">
        <v>10</v>
      </c>
      <c r="B87" s="61">
        <f t="shared" ref="B87:B92" si="10">ROUNDUP(C87*D87*F87/1000,0)</f>
        <v>500</v>
      </c>
      <c r="C87" s="106">
        <v>50000</v>
      </c>
      <c r="D87" s="85">
        <v>5</v>
      </c>
      <c r="E87" s="86" t="s">
        <v>85</v>
      </c>
      <c r="F87" s="63">
        <v>2</v>
      </c>
      <c r="G87" s="64" t="s">
        <v>74</v>
      </c>
      <c r="H87" s="65"/>
    </row>
    <row r="88" spans="1:8" x14ac:dyDescent="0.2">
      <c r="A88" s="79" t="s">
        <v>88</v>
      </c>
      <c r="B88" s="80">
        <f t="shared" si="10"/>
        <v>100</v>
      </c>
      <c r="C88" s="107">
        <v>50000</v>
      </c>
      <c r="D88" s="88">
        <v>1</v>
      </c>
      <c r="E88" s="89" t="s">
        <v>89</v>
      </c>
      <c r="F88" s="71">
        <v>2</v>
      </c>
      <c r="G88" s="72" t="s">
        <v>74</v>
      </c>
      <c r="H88" s="73"/>
    </row>
    <row r="89" spans="1:8" x14ac:dyDescent="0.2">
      <c r="A89" s="79" t="s">
        <v>11</v>
      </c>
      <c r="B89" s="80">
        <f t="shared" si="10"/>
        <v>900</v>
      </c>
      <c r="C89" s="107">
        <v>30000</v>
      </c>
      <c r="D89" s="88">
        <v>3</v>
      </c>
      <c r="E89" s="89" t="s">
        <v>71</v>
      </c>
      <c r="F89" s="71">
        <v>10</v>
      </c>
      <c r="G89" s="72" t="s">
        <v>85</v>
      </c>
      <c r="H89" s="73"/>
    </row>
    <row r="90" spans="1:8" x14ac:dyDescent="0.2">
      <c r="A90" s="79" t="s">
        <v>26</v>
      </c>
      <c r="B90" s="80">
        <f t="shared" si="10"/>
        <v>50</v>
      </c>
      <c r="C90" s="107">
        <v>5000</v>
      </c>
      <c r="D90" s="88">
        <v>5</v>
      </c>
      <c r="E90" s="89" t="s">
        <v>85</v>
      </c>
      <c r="F90" s="71">
        <v>2</v>
      </c>
      <c r="G90" s="72" t="s">
        <v>74</v>
      </c>
      <c r="H90" s="73"/>
    </row>
    <row r="91" spans="1:8" x14ac:dyDescent="0.2">
      <c r="A91" s="79" t="s">
        <v>14</v>
      </c>
      <c r="B91" s="80">
        <f t="shared" si="10"/>
        <v>250</v>
      </c>
      <c r="C91" s="107">
        <v>2500</v>
      </c>
      <c r="D91" s="88">
        <v>10</v>
      </c>
      <c r="E91" s="89" t="s">
        <v>85</v>
      </c>
      <c r="F91" s="71">
        <v>10</v>
      </c>
      <c r="G91" s="72" t="s">
        <v>90</v>
      </c>
      <c r="H91" s="73"/>
    </row>
    <row r="92" spans="1:8" x14ac:dyDescent="0.2">
      <c r="A92" s="46" t="s">
        <v>86</v>
      </c>
      <c r="B92" s="80">
        <f t="shared" si="10"/>
        <v>240</v>
      </c>
      <c r="C92" s="108">
        <v>120000</v>
      </c>
      <c r="D92" s="91">
        <v>1</v>
      </c>
      <c r="E92" s="92" t="s">
        <v>87</v>
      </c>
      <c r="F92" s="77">
        <v>2</v>
      </c>
      <c r="G92" s="93" t="s">
        <v>74</v>
      </c>
      <c r="H92" s="183"/>
    </row>
    <row r="93" spans="1:8" ht="15" customHeight="1" x14ac:dyDescent="0.2">
      <c r="A93" s="53" t="s">
        <v>91</v>
      </c>
      <c r="B93" s="51">
        <f>SUM(B94:B96)</f>
        <v>3950</v>
      </c>
      <c r="C93" s="116"/>
      <c r="D93" s="220"/>
      <c r="E93" s="221"/>
      <c r="F93" s="222"/>
      <c r="G93" s="223"/>
      <c r="H93" s="158"/>
    </row>
    <row r="94" spans="1:8" x14ac:dyDescent="0.2">
      <c r="A94" s="79" t="s">
        <v>44</v>
      </c>
      <c r="B94" s="80">
        <f>ROUNDUP(C94*D94*F94/1000,0)</f>
        <v>3600</v>
      </c>
      <c r="C94" s="62">
        <v>60000</v>
      </c>
      <c r="D94" s="85">
        <v>2</v>
      </c>
      <c r="E94" s="86" t="s">
        <v>71</v>
      </c>
      <c r="F94" s="63">
        <v>30</v>
      </c>
      <c r="G94" s="64" t="s">
        <v>74</v>
      </c>
      <c r="H94" s="145"/>
    </row>
    <row r="95" spans="1:8" x14ac:dyDescent="0.2">
      <c r="A95" s="79" t="s">
        <v>136</v>
      </c>
      <c r="B95" s="80">
        <f>ROUNDUP(C95*D95*F95/1000,0)</f>
        <v>150</v>
      </c>
      <c r="C95" s="81">
        <v>5000</v>
      </c>
      <c r="D95" s="88">
        <v>30</v>
      </c>
      <c r="E95" s="89" t="s">
        <v>74</v>
      </c>
      <c r="F95" s="71">
        <v>1</v>
      </c>
      <c r="G95" s="72"/>
      <c r="H95" s="140" t="s">
        <v>137</v>
      </c>
    </row>
    <row r="96" spans="1:8" x14ac:dyDescent="0.2">
      <c r="A96" s="66" t="s">
        <v>42</v>
      </c>
      <c r="B96" s="67">
        <f>ROUNDUP(C96*D96*F96/1000,0)</f>
        <v>200</v>
      </c>
      <c r="C96" s="81">
        <v>100000</v>
      </c>
      <c r="D96" s="88">
        <v>2</v>
      </c>
      <c r="E96" s="89" t="s">
        <v>74</v>
      </c>
      <c r="F96" s="71">
        <v>1</v>
      </c>
      <c r="G96" s="72"/>
      <c r="H96" s="140"/>
    </row>
    <row r="97" spans="1:8" ht="15" customHeight="1" x14ac:dyDescent="0.2">
      <c r="A97" s="97" t="s">
        <v>49</v>
      </c>
      <c r="B97" s="50">
        <f>B98+B104</f>
        <v>1247</v>
      </c>
      <c r="C97" s="116"/>
      <c r="D97" s="220"/>
      <c r="E97" s="221"/>
      <c r="F97" s="222"/>
      <c r="G97" s="223"/>
      <c r="H97" s="117"/>
    </row>
    <row r="98" spans="1:8" ht="15" customHeight="1" x14ac:dyDescent="0.2">
      <c r="A98" s="109" t="s">
        <v>40</v>
      </c>
      <c r="B98" s="51">
        <f>SUM(B99:B103)</f>
        <v>589</v>
      </c>
      <c r="C98" s="116"/>
      <c r="D98" s="220"/>
      <c r="E98" s="221"/>
      <c r="F98" s="222"/>
      <c r="G98" s="223"/>
      <c r="H98" s="117"/>
    </row>
    <row r="99" spans="1:8" x14ac:dyDescent="0.2">
      <c r="A99" s="66" t="s">
        <v>10</v>
      </c>
      <c r="B99" s="47">
        <f>ROUNDUP(C99*D99*F99/1000,0)</f>
        <v>180</v>
      </c>
      <c r="C99" s="62">
        <v>30000</v>
      </c>
      <c r="D99" s="85">
        <v>3</v>
      </c>
      <c r="E99" s="86" t="s">
        <v>85</v>
      </c>
      <c r="F99" s="63">
        <v>2</v>
      </c>
      <c r="G99" s="64" t="s">
        <v>74</v>
      </c>
      <c r="H99" s="65"/>
    </row>
    <row r="100" spans="1:8" x14ac:dyDescent="0.2">
      <c r="A100" s="79" t="s">
        <v>93</v>
      </c>
      <c r="B100" s="48">
        <f>ROUNDUP(C100*D100*F100/1000,0)</f>
        <v>12</v>
      </c>
      <c r="C100" s="81">
        <v>2000</v>
      </c>
      <c r="D100" s="88">
        <v>3</v>
      </c>
      <c r="E100" s="89" t="s">
        <v>85</v>
      </c>
      <c r="F100" s="71">
        <v>2</v>
      </c>
      <c r="G100" s="72" t="s">
        <v>74</v>
      </c>
      <c r="H100" s="73"/>
    </row>
    <row r="101" spans="1:8" x14ac:dyDescent="0.2">
      <c r="A101" s="79" t="s">
        <v>11</v>
      </c>
      <c r="B101" s="48">
        <f>ROUNDUP(C101*D101*F101/1000,0)</f>
        <v>117</v>
      </c>
      <c r="C101" s="81">
        <v>6500</v>
      </c>
      <c r="D101" s="88">
        <v>3</v>
      </c>
      <c r="E101" s="89" t="s">
        <v>71</v>
      </c>
      <c r="F101" s="71">
        <v>6</v>
      </c>
      <c r="G101" s="72" t="s">
        <v>85</v>
      </c>
      <c r="H101" s="110"/>
    </row>
    <row r="102" spans="1:8" x14ac:dyDescent="0.2">
      <c r="A102" s="79" t="s">
        <v>38</v>
      </c>
      <c r="B102" s="48">
        <f>ROUNDUP(C102*D102*F102/1000,0)</f>
        <v>40</v>
      </c>
      <c r="C102" s="81">
        <v>1000</v>
      </c>
      <c r="D102" s="88">
        <v>20</v>
      </c>
      <c r="E102" s="89" t="s">
        <v>79</v>
      </c>
      <c r="F102" s="71">
        <v>2</v>
      </c>
      <c r="G102" s="72" t="s">
        <v>74</v>
      </c>
      <c r="H102" s="73"/>
    </row>
    <row r="103" spans="1:8" x14ac:dyDescent="0.2">
      <c r="A103" s="79" t="s">
        <v>94</v>
      </c>
      <c r="B103" s="48">
        <f>ROUNDUP(C103*D103*F103/1000,0)</f>
        <v>240</v>
      </c>
      <c r="C103" s="102">
        <v>120000</v>
      </c>
      <c r="D103" s="91">
        <v>1</v>
      </c>
      <c r="E103" s="92" t="s">
        <v>87</v>
      </c>
      <c r="F103" s="77">
        <v>2</v>
      </c>
      <c r="G103" s="93" t="s">
        <v>74</v>
      </c>
      <c r="H103" s="103"/>
    </row>
    <row r="104" spans="1:8" ht="15" customHeight="1" x14ac:dyDescent="0.2">
      <c r="A104" s="109" t="s">
        <v>65</v>
      </c>
      <c r="B104" s="51">
        <f>SUM(B105:B109)</f>
        <v>658</v>
      </c>
      <c r="C104" s="116"/>
      <c r="D104" s="220"/>
      <c r="E104" s="221"/>
      <c r="F104" s="222"/>
      <c r="G104" s="223"/>
      <c r="H104" s="117"/>
    </row>
    <row r="105" spans="1:8" x14ac:dyDescent="0.2">
      <c r="A105" s="66" t="s">
        <v>10</v>
      </c>
      <c r="B105" s="47">
        <f>ROUNDUP(C105*D105*F105/1000,0)</f>
        <v>200</v>
      </c>
      <c r="C105" s="62">
        <v>50000</v>
      </c>
      <c r="D105" s="85">
        <v>4</v>
      </c>
      <c r="E105" s="86" t="s">
        <v>85</v>
      </c>
      <c r="F105" s="63">
        <v>1</v>
      </c>
      <c r="G105" s="64" t="s">
        <v>74</v>
      </c>
      <c r="H105" s="65"/>
    </row>
    <row r="106" spans="1:8" x14ac:dyDescent="0.2">
      <c r="A106" s="79" t="s">
        <v>95</v>
      </c>
      <c r="B106" s="48">
        <f>ROUNDUP(C106*D106*F106/1000,0)</f>
        <v>50</v>
      </c>
      <c r="C106" s="81">
        <v>50000</v>
      </c>
      <c r="D106" s="88">
        <v>1</v>
      </c>
      <c r="E106" s="89" t="s">
        <v>89</v>
      </c>
      <c r="F106" s="71">
        <v>1</v>
      </c>
      <c r="G106" s="72" t="s">
        <v>74</v>
      </c>
      <c r="H106" s="73"/>
    </row>
    <row r="107" spans="1:8" x14ac:dyDescent="0.2">
      <c r="A107" s="79" t="s">
        <v>11</v>
      </c>
      <c r="B107" s="48">
        <f>ROUNDUP(C107*D107*F107/1000,0)</f>
        <v>128</v>
      </c>
      <c r="C107" s="81">
        <v>8000</v>
      </c>
      <c r="D107" s="88">
        <v>4</v>
      </c>
      <c r="E107" s="89" t="s">
        <v>71</v>
      </c>
      <c r="F107" s="71">
        <v>4</v>
      </c>
      <c r="G107" s="72" t="s">
        <v>85</v>
      </c>
      <c r="H107" s="73"/>
    </row>
    <row r="108" spans="1:8" x14ac:dyDescent="0.2">
      <c r="A108" s="79" t="s">
        <v>96</v>
      </c>
      <c r="B108" s="48">
        <f>ROUNDUP(C108*D108*F108/1000,0)</f>
        <v>80</v>
      </c>
      <c r="C108" s="81">
        <v>5000</v>
      </c>
      <c r="D108" s="88">
        <v>4</v>
      </c>
      <c r="E108" s="89" t="s">
        <v>71</v>
      </c>
      <c r="F108" s="71">
        <v>4</v>
      </c>
      <c r="G108" s="72" t="s">
        <v>85</v>
      </c>
      <c r="H108" s="73"/>
    </row>
    <row r="109" spans="1:8" x14ac:dyDescent="0.2">
      <c r="A109" s="79" t="s">
        <v>97</v>
      </c>
      <c r="B109" s="48">
        <f>ROUNDUP(C109*D109*F109/1000,0)</f>
        <v>200</v>
      </c>
      <c r="C109" s="102">
        <v>200000</v>
      </c>
      <c r="D109" s="91">
        <v>1</v>
      </c>
      <c r="E109" s="92" t="s">
        <v>87</v>
      </c>
      <c r="F109" s="77">
        <v>1</v>
      </c>
      <c r="G109" s="93" t="s">
        <v>74</v>
      </c>
      <c r="H109" s="94"/>
    </row>
    <row r="110" spans="1:8" ht="15" customHeight="1" x14ac:dyDescent="0.2">
      <c r="A110" s="97" t="s">
        <v>50</v>
      </c>
      <c r="B110" s="50">
        <f>B111+B114+B120</f>
        <v>2128</v>
      </c>
      <c r="C110" s="116"/>
      <c r="D110" s="220"/>
      <c r="E110" s="221"/>
      <c r="F110" s="222"/>
      <c r="G110" s="223"/>
      <c r="H110" s="117"/>
    </row>
    <row r="111" spans="1:8" ht="15" customHeight="1" x14ac:dyDescent="0.2">
      <c r="A111" s="109" t="s">
        <v>28</v>
      </c>
      <c r="B111" s="51">
        <f>SUM(B112:B113)</f>
        <v>77</v>
      </c>
      <c r="C111" s="116"/>
      <c r="D111" s="220"/>
      <c r="E111" s="221"/>
      <c r="F111" s="222"/>
      <c r="G111" s="223"/>
      <c r="H111" s="117"/>
    </row>
    <row r="112" spans="1:8" x14ac:dyDescent="0.2">
      <c r="A112" s="79" t="s">
        <v>13</v>
      </c>
      <c r="B112" s="48">
        <f>ROUNDUP(C112*D112*F112/1000,0)</f>
        <v>30</v>
      </c>
      <c r="C112" s="62">
        <v>5000</v>
      </c>
      <c r="D112" s="85">
        <v>6</v>
      </c>
      <c r="E112" s="86" t="s">
        <v>69</v>
      </c>
      <c r="F112" s="63">
        <v>1</v>
      </c>
      <c r="G112" s="64"/>
      <c r="H112" s="65"/>
    </row>
    <row r="113" spans="1:8" x14ac:dyDescent="0.2">
      <c r="A113" s="111" t="s">
        <v>15</v>
      </c>
      <c r="B113" s="52">
        <f>ROUNDUP(C113*D113*F113/1000,0)</f>
        <v>47</v>
      </c>
      <c r="C113" s="102">
        <v>7800</v>
      </c>
      <c r="D113" s="91">
        <v>6</v>
      </c>
      <c r="E113" s="92" t="s">
        <v>69</v>
      </c>
      <c r="F113" s="77">
        <v>1</v>
      </c>
      <c r="G113" s="93"/>
      <c r="H113" s="94"/>
    </row>
    <row r="114" spans="1:8" ht="15" customHeight="1" x14ac:dyDescent="0.2">
      <c r="A114" s="109" t="s">
        <v>45</v>
      </c>
      <c r="B114" s="51">
        <f>SUM(B115:B119)</f>
        <v>1688</v>
      </c>
      <c r="C114" s="116"/>
      <c r="D114" s="220"/>
      <c r="E114" s="221"/>
      <c r="F114" s="222"/>
      <c r="G114" s="223"/>
      <c r="H114" s="117"/>
    </row>
    <row r="115" spans="1:8" x14ac:dyDescent="0.2">
      <c r="A115" s="79" t="s">
        <v>11</v>
      </c>
      <c r="B115" s="48">
        <f>ROUNDUP(C115*D115*F115/1000,0)</f>
        <v>810</v>
      </c>
      <c r="C115" s="62">
        <v>30000</v>
      </c>
      <c r="D115" s="85">
        <v>3</v>
      </c>
      <c r="E115" s="86" t="s">
        <v>71</v>
      </c>
      <c r="F115" s="63">
        <v>9</v>
      </c>
      <c r="G115" s="64" t="s">
        <v>85</v>
      </c>
      <c r="H115" s="65"/>
    </row>
    <row r="116" spans="1:8" x14ac:dyDescent="0.2">
      <c r="A116" s="79" t="s">
        <v>27</v>
      </c>
      <c r="B116" s="48">
        <f>ROUNDUP(C116*D116*F116/1000,0)</f>
        <v>135</v>
      </c>
      <c r="C116" s="81">
        <v>15000</v>
      </c>
      <c r="D116" s="88">
        <v>3</v>
      </c>
      <c r="E116" s="89" t="s">
        <v>85</v>
      </c>
      <c r="F116" s="71">
        <v>3</v>
      </c>
      <c r="G116" s="72" t="s">
        <v>74</v>
      </c>
      <c r="H116" s="73"/>
    </row>
    <row r="117" spans="1:8" x14ac:dyDescent="0.2">
      <c r="A117" s="66" t="s">
        <v>30</v>
      </c>
      <c r="B117" s="47">
        <f>ROUNDUP(C117*D117*F117/1000,0)</f>
        <v>15</v>
      </c>
      <c r="C117" s="81">
        <v>50</v>
      </c>
      <c r="D117" s="88">
        <v>100</v>
      </c>
      <c r="E117" s="89" t="s">
        <v>92</v>
      </c>
      <c r="F117" s="71">
        <v>3</v>
      </c>
      <c r="G117" s="72" t="s">
        <v>74</v>
      </c>
      <c r="H117" s="73"/>
    </row>
    <row r="118" spans="1:8" x14ac:dyDescent="0.2">
      <c r="A118" s="66" t="s">
        <v>98</v>
      </c>
      <c r="B118" s="47">
        <f>ROUNDUP(C118*D118*F118/1000,0)</f>
        <v>128</v>
      </c>
      <c r="C118" s="81">
        <v>85</v>
      </c>
      <c r="D118" s="195">
        <v>500</v>
      </c>
      <c r="E118" s="89" t="s">
        <v>99</v>
      </c>
      <c r="F118" s="71">
        <v>3</v>
      </c>
      <c r="G118" s="72" t="s">
        <v>74</v>
      </c>
      <c r="H118" s="73"/>
    </row>
    <row r="119" spans="1:8" x14ac:dyDescent="0.2">
      <c r="A119" s="79" t="s">
        <v>100</v>
      </c>
      <c r="B119" s="48">
        <f>ROUNDUP(C119*D119*F119/1000,0)</f>
        <v>600</v>
      </c>
      <c r="C119" s="102">
        <v>200000</v>
      </c>
      <c r="D119" s="91">
        <v>1</v>
      </c>
      <c r="E119" s="92" t="s">
        <v>87</v>
      </c>
      <c r="F119" s="77">
        <v>3</v>
      </c>
      <c r="G119" s="93" t="s">
        <v>74</v>
      </c>
      <c r="H119" s="94"/>
    </row>
    <row r="120" spans="1:8" ht="15" customHeight="1" x14ac:dyDescent="0.2">
      <c r="A120" s="109" t="s">
        <v>101</v>
      </c>
      <c r="B120" s="51">
        <f>SUM(B121:B123)</f>
        <v>363</v>
      </c>
      <c r="C120" s="116"/>
      <c r="D120" s="220"/>
      <c r="E120" s="221"/>
      <c r="F120" s="222"/>
      <c r="G120" s="223"/>
      <c r="H120" s="117"/>
    </row>
    <row r="121" spans="1:8" x14ac:dyDescent="0.2">
      <c r="A121" s="79" t="s">
        <v>43</v>
      </c>
      <c r="B121" s="48">
        <f>ROUNDUP(C121*D121*F121/1000,0)</f>
        <v>234</v>
      </c>
      <c r="C121" s="62">
        <v>7800</v>
      </c>
      <c r="D121" s="217">
        <v>1</v>
      </c>
      <c r="E121" s="86" t="s">
        <v>102</v>
      </c>
      <c r="F121" s="218">
        <v>30</v>
      </c>
      <c r="G121" s="64" t="s">
        <v>79</v>
      </c>
      <c r="H121" s="65"/>
    </row>
    <row r="122" spans="1:8" x14ac:dyDescent="0.2">
      <c r="A122" s="66" t="s">
        <v>30</v>
      </c>
      <c r="B122" s="47">
        <f>ROUNDUP(C122*D122*F122/1000,0)</f>
        <v>9</v>
      </c>
      <c r="C122" s="81">
        <v>200</v>
      </c>
      <c r="D122" s="88">
        <v>45</v>
      </c>
      <c r="E122" s="89" t="s">
        <v>92</v>
      </c>
      <c r="F122" s="71">
        <v>1</v>
      </c>
      <c r="G122" s="72" t="s">
        <v>74</v>
      </c>
      <c r="H122" s="73"/>
    </row>
    <row r="123" spans="1:8" ht="13.5" thickBot="1" x14ac:dyDescent="0.25">
      <c r="A123" s="79" t="s">
        <v>103</v>
      </c>
      <c r="B123" s="48">
        <f>ROUNDUP(C123*D123*F123/1000,0)</f>
        <v>120</v>
      </c>
      <c r="C123" s="102">
        <v>120000</v>
      </c>
      <c r="D123" s="91">
        <v>1</v>
      </c>
      <c r="E123" s="92" t="s">
        <v>87</v>
      </c>
      <c r="F123" s="77">
        <v>1</v>
      </c>
      <c r="G123" s="93" t="s">
        <v>74</v>
      </c>
      <c r="H123" s="103"/>
    </row>
    <row r="124" spans="1:8" ht="15" customHeight="1" x14ac:dyDescent="0.2">
      <c r="A124" s="57" t="s">
        <v>61</v>
      </c>
      <c r="B124" s="38">
        <f>B5+B51+B78</f>
        <v>20210</v>
      </c>
      <c r="C124" s="224"/>
      <c r="D124" s="225"/>
      <c r="E124" s="225"/>
      <c r="F124" s="225"/>
      <c r="G124" s="225"/>
      <c r="H124" s="226"/>
    </row>
    <row r="125" spans="1:8" ht="15" customHeight="1" x14ac:dyDescent="0.2">
      <c r="A125" s="112" t="s">
        <v>53</v>
      </c>
      <c r="B125" s="188">
        <f>ROUNDDOWN(B124*0.1,1)</f>
        <v>2021</v>
      </c>
      <c r="C125" s="227"/>
      <c r="D125" s="228"/>
      <c r="E125" s="228"/>
      <c r="F125" s="228"/>
      <c r="G125" s="228"/>
      <c r="H125" s="229"/>
    </row>
    <row r="126" spans="1:8" ht="23.25" customHeight="1" thickBot="1" x14ac:dyDescent="0.25">
      <c r="A126" s="2" t="s">
        <v>62</v>
      </c>
      <c r="B126" s="190">
        <f>B124+B125</f>
        <v>22231</v>
      </c>
      <c r="C126" s="230"/>
      <c r="D126" s="231"/>
      <c r="E126" s="231"/>
      <c r="F126" s="231"/>
      <c r="G126" s="231"/>
      <c r="H126" s="232"/>
    </row>
  </sheetData>
  <mergeCells count="42">
    <mergeCell ref="D6:E6"/>
    <mergeCell ref="F6:G6"/>
    <mergeCell ref="D21:E21"/>
    <mergeCell ref="F21:G21"/>
    <mergeCell ref="D36:E36"/>
    <mergeCell ref="F36:G36"/>
    <mergeCell ref="H3:H4"/>
    <mergeCell ref="A1:H1"/>
    <mergeCell ref="C3:G3"/>
    <mergeCell ref="D5:E5"/>
    <mergeCell ref="F5:G5"/>
    <mergeCell ref="A3:A4"/>
    <mergeCell ref="B3:B4"/>
    <mergeCell ref="D4:E4"/>
    <mergeCell ref="F4:G4"/>
    <mergeCell ref="C124:H126"/>
    <mergeCell ref="D104:E104"/>
    <mergeCell ref="F104:G104"/>
    <mergeCell ref="D110:E110"/>
    <mergeCell ref="F110:G110"/>
    <mergeCell ref="D114:E114"/>
    <mergeCell ref="F114:G114"/>
    <mergeCell ref="D120:E120"/>
    <mergeCell ref="F120:G120"/>
    <mergeCell ref="D111:E111"/>
    <mergeCell ref="F111:G111"/>
    <mergeCell ref="D97:E97"/>
    <mergeCell ref="F97:G97"/>
    <mergeCell ref="D98:E98"/>
    <mergeCell ref="F98:G98"/>
    <mergeCell ref="D93:E93"/>
    <mergeCell ref="F93:G93"/>
    <mergeCell ref="D86:E86"/>
    <mergeCell ref="F86:G86"/>
    <mergeCell ref="D80:E80"/>
    <mergeCell ref="D51:E51"/>
    <mergeCell ref="F51:G51"/>
    <mergeCell ref="D78:E78"/>
    <mergeCell ref="F78:G78"/>
    <mergeCell ref="D79:E79"/>
    <mergeCell ref="F79:G79"/>
    <mergeCell ref="F80:G80"/>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8" man="1"/>
  </rowBreaks>
  <colBreaks count="1" manualBreakCount="1">
    <brk id="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F2D76-5692-4A0A-9C20-D23F4546D7A3}">
  <sheetPr>
    <pageSetUpPr fitToPage="1"/>
  </sheetPr>
  <dimension ref="A1:U126"/>
  <sheetViews>
    <sheetView view="pageBreakPreview" zoomScale="85" zoomScaleNormal="100" zoomScaleSheetLayoutView="85" workbookViewId="0">
      <selection sqref="A1:H1"/>
    </sheetView>
  </sheetViews>
  <sheetFormatPr defaultRowHeight="13" x14ac:dyDescent="0.2"/>
  <cols>
    <col min="1" max="1" width="41.453125" customWidth="1"/>
    <col min="2" max="2" width="10.6328125" style="39" customWidth="1"/>
    <col min="3" max="3" width="11.26953125" style="39" customWidth="1"/>
    <col min="4" max="4" width="8.7265625" customWidth="1"/>
    <col min="5" max="5" width="6.6328125" customWidth="1"/>
    <col min="6" max="6" width="8.7265625" style="3" customWidth="1"/>
    <col min="7" max="7" width="6.6328125" customWidth="1"/>
    <col min="8" max="8" width="38.26953125" customWidth="1"/>
  </cols>
  <sheetData>
    <row r="1" spans="1:21" ht="16.5" x14ac:dyDescent="0.2">
      <c r="A1" s="235" t="s">
        <v>140</v>
      </c>
      <c r="B1" s="235"/>
      <c r="C1" s="235"/>
      <c r="D1" s="235"/>
      <c r="E1" s="235"/>
      <c r="F1" s="235"/>
      <c r="G1" s="235"/>
      <c r="H1" s="235"/>
    </row>
    <row r="2" spans="1:21" ht="17" thickBot="1" x14ac:dyDescent="0.25">
      <c r="A2" s="56" t="s">
        <v>142</v>
      </c>
      <c r="B2" s="114"/>
      <c r="C2" s="114"/>
    </row>
    <row r="3" spans="1:21" ht="18" customHeight="1" thickBot="1" x14ac:dyDescent="0.25">
      <c r="A3" s="243" t="s">
        <v>0</v>
      </c>
      <c r="B3" s="245" t="s">
        <v>12</v>
      </c>
      <c r="C3" s="236" t="s">
        <v>1</v>
      </c>
      <c r="D3" s="237"/>
      <c r="E3" s="237"/>
      <c r="F3" s="237"/>
      <c r="G3" s="238"/>
      <c r="H3" s="233" t="s">
        <v>2</v>
      </c>
    </row>
    <row r="4" spans="1:21" ht="18" customHeight="1" thickBot="1" x14ac:dyDescent="0.25">
      <c r="A4" s="244"/>
      <c r="B4" s="246"/>
      <c r="C4" s="58" t="s">
        <v>66</v>
      </c>
      <c r="D4" s="239" t="s">
        <v>67</v>
      </c>
      <c r="E4" s="240"/>
      <c r="F4" s="241" t="s">
        <v>68</v>
      </c>
      <c r="G4" s="242"/>
      <c r="H4" s="234"/>
    </row>
    <row r="5" spans="1:21" ht="15" customHeight="1" x14ac:dyDescent="0.2">
      <c r="A5" s="57" t="s">
        <v>46</v>
      </c>
      <c r="B5" s="38">
        <f>B6+B21+B36</f>
        <v>16023</v>
      </c>
      <c r="C5" s="58"/>
      <c r="D5" s="239"/>
      <c r="E5" s="240"/>
      <c r="F5" s="241"/>
      <c r="G5" s="242"/>
      <c r="H5" s="59"/>
    </row>
    <row r="6" spans="1:21" x14ac:dyDescent="0.2">
      <c r="A6" s="131" t="s">
        <v>126</v>
      </c>
      <c r="B6" s="99">
        <f>SUM(B7:B20)</f>
        <v>6049</v>
      </c>
      <c r="C6" s="129"/>
      <c r="D6" s="247"/>
      <c r="E6" s="248"/>
      <c r="F6" s="247"/>
      <c r="G6" s="249"/>
      <c r="H6" s="130"/>
    </row>
    <row r="7" spans="1:21" x14ac:dyDescent="0.2">
      <c r="A7" s="133" t="s">
        <v>115</v>
      </c>
      <c r="B7" s="192">
        <f>ROUNDUP(C7*D7*F7/1000,0)</f>
        <v>3360</v>
      </c>
      <c r="C7" s="202">
        <v>280000</v>
      </c>
      <c r="D7" s="208">
        <v>12</v>
      </c>
      <c r="E7" s="209" t="s">
        <v>69</v>
      </c>
      <c r="F7" s="210">
        <v>1</v>
      </c>
      <c r="G7" s="139"/>
      <c r="H7" s="199" t="s">
        <v>70</v>
      </c>
    </row>
    <row r="8" spans="1:21" x14ac:dyDescent="0.2">
      <c r="A8" s="133" t="s">
        <v>145</v>
      </c>
      <c r="B8" s="192">
        <f>ROUNDUP(C8*D8*F8/1000,0)</f>
        <v>1302</v>
      </c>
      <c r="C8" s="202">
        <f>C7</f>
        <v>280000</v>
      </c>
      <c r="D8" s="208">
        <v>4.6500000000000004</v>
      </c>
      <c r="E8" s="209" t="s">
        <v>146</v>
      </c>
      <c r="F8" s="210">
        <v>1</v>
      </c>
      <c r="G8" s="185"/>
      <c r="H8" s="199" t="s">
        <v>167</v>
      </c>
    </row>
    <row r="9" spans="1:21" x14ac:dyDescent="0.2">
      <c r="A9" s="133" t="s">
        <v>16</v>
      </c>
      <c r="B9" s="200">
        <f t="shared" ref="B9:B50" si="0">ROUNDUP(C9*D9*F9/1000,0)</f>
        <v>402</v>
      </c>
      <c r="C9" s="212">
        <f>1784*1.25</f>
        <v>2230</v>
      </c>
      <c r="D9" s="208">
        <v>15</v>
      </c>
      <c r="E9" s="209" t="s">
        <v>71</v>
      </c>
      <c r="F9" s="210">
        <v>12</v>
      </c>
      <c r="G9" s="139" t="s">
        <v>69</v>
      </c>
      <c r="H9" s="199" t="s">
        <v>72</v>
      </c>
      <c r="I9" s="189" t="s">
        <v>158</v>
      </c>
      <c r="J9" s="186">
        <f>C7</f>
        <v>280000</v>
      </c>
      <c r="K9" t="s">
        <v>147</v>
      </c>
      <c r="L9">
        <v>12</v>
      </c>
      <c r="M9" t="s">
        <v>159</v>
      </c>
      <c r="N9" t="s">
        <v>148</v>
      </c>
      <c r="O9" t="s">
        <v>158</v>
      </c>
      <c r="P9">
        <v>243</v>
      </c>
      <c r="Q9" t="s">
        <v>147</v>
      </c>
      <c r="R9">
        <v>7.75</v>
      </c>
      <c r="S9" t="s">
        <v>159</v>
      </c>
      <c r="T9" t="s">
        <v>163</v>
      </c>
      <c r="U9">
        <f>ROUND((J9*L9)/(P9*R9),0)</f>
        <v>1784</v>
      </c>
    </row>
    <row r="10" spans="1:21" x14ac:dyDescent="0.2">
      <c r="A10" s="133" t="s">
        <v>108</v>
      </c>
      <c r="B10" s="200">
        <f>ROUNDUP(C10*D10*F10/1000,0)</f>
        <v>120</v>
      </c>
      <c r="C10" s="212">
        <v>10000</v>
      </c>
      <c r="D10" s="208">
        <v>12</v>
      </c>
      <c r="E10" s="209" t="s">
        <v>69</v>
      </c>
      <c r="F10" s="210">
        <v>1</v>
      </c>
      <c r="G10" s="139"/>
      <c r="H10" s="199"/>
    </row>
    <row r="11" spans="1:21" s="3" customFormat="1" x14ac:dyDescent="0.2">
      <c r="A11" s="133" t="s">
        <v>73</v>
      </c>
      <c r="B11" s="200">
        <f t="shared" si="0"/>
        <v>10</v>
      </c>
      <c r="C11" s="212">
        <v>9200</v>
      </c>
      <c r="D11" s="208">
        <v>1</v>
      </c>
      <c r="E11" s="209" t="s">
        <v>74</v>
      </c>
      <c r="F11" s="210">
        <v>1</v>
      </c>
      <c r="G11" s="139"/>
      <c r="H11" s="199" t="s">
        <v>75</v>
      </c>
    </row>
    <row r="12" spans="1:21" x14ac:dyDescent="0.2">
      <c r="A12" s="133" t="s">
        <v>3</v>
      </c>
      <c r="B12" s="200">
        <f t="shared" si="0"/>
        <v>192</v>
      </c>
      <c r="C12" s="212">
        <v>320000</v>
      </c>
      <c r="D12" s="208">
        <v>12</v>
      </c>
      <c r="E12" s="209" t="s">
        <v>69</v>
      </c>
      <c r="F12" s="210">
        <f>'必要経費概算書（令和８年度分）'!F12</f>
        <v>0.05</v>
      </c>
      <c r="G12" s="139" t="s">
        <v>76</v>
      </c>
      <c r="H12" s="199" t="s">
        <v>149</v>
      </c>
      <c r="I12">
        <f>C7+(C9*15)+C10</f>
        <v>323450</v>
      </c>
    </row>
    <row r="13" spans="1:21" x14ac:dyDescent="0.2">
      <c r="A13" s="133" t="s">
        <v>4</v>
      </c>
      <c r="B13" s="200">
        <f t="shared" si="0"/>
        <v>32</v>
      </c>
      <c r="C13" s="212">
        <f>$C$12</f>
        <v>320000</v>
      </c>
      <c r="D13" s="208">
        <v>12</v>
      </c>
      <c r="E13" s="209" t="s">
        <v>69</v>
      </c>
      <c r="F13" s="210">
        <f>'必要経費概算書（令和８年度分）'!F13</f>
        <v>8.0999999999999996E-3</v>
      </c>
      <c r="G13" s="139" t="s">
        <v>76</v>
      </c>
      <c r="H13" s="199" t="s">
        <v>156</v>
      </c>
    </row>
    <row r="14" spans="1:21" x14ac:dyDescent="0.2">
      <c r="A14" s="133" t="s">
        <v>36</v>
      </c>
      <c r="B14" s="200">
        <f t="shared" si="0"/>
        <v>14</v>
      </c>
      <c r="C14" s="212">
        <f t="shared" ref="C14:C19" si="1">$C$12</f>
        <v>320000</v>
      </c>
      <c r="D14" s="208">
        <v>12</v>
      </c>
      <c r="E14" s="209" t="s">
        <v>69</v>
      </c>
      <c r="F14" s="210">
        <f>'必要経費概算書（令和８年度分）'!F14</f>
        <v>3.5999999999999999E-3</v>
      </c>
      <c r="G14" s="139" t="s">
        <v>76</v>
      </c>
      <c r="H14" s="199" t="s">
        <v>156</v>
      </c>
    </row>
    <row r="15" spans="1:21" x14ac:dyDescent="0.2">
      <c r="A15" s="133" t="s">
        <v>154</v>
      </c>
      <c r="B15" s="200">
        <f t="shared" si="0"/>
        <v>5</v>
      </c>
      <c r="C15" s="212">
        <f t="shared" si="1"/>
        <v>320000</v>
      </c>
      <c r="D15" s="208">
        <v>12</v>
      </c>
      <c r="E15" s="209" t="s">
        <v>69</v>
      </c>
      <c r="F15" s="210">
        <f>'必要経費概算書（令和８年度分）'!F15</f>
        <v>1.15E-3</v>
      </c>
      <c r="G15" s="72" t="s">
        <v>76</v>
      </c>
      <c r="H15" s="199" t="s">
        <v>156</v>
      </c>
    </row>
    <row r="16" spans="1:21" x14ac:dyDescent="0.2">
      <c r="A16" s="133" t="s">
        <v>34</v>
      </c>
      <c r="B16" s="200">
        <f t="shared" si="0"/>
        <v>352</v>
      </c>
      <c r="C16" s="212">
        <f t="shared" si="1"/>
        <v>320000</v>
      </c>
      <c r="D16" s="208">
        <v>12</v>
      </c>
      <c r="E16" s="209" t="s">
        <v>69</v>
      </c>
      <c r="F16" s="210">
        <f>'必要経費概算書（令和８年度分）'!F16</f>
        <v>9.1499999999999998E-2</v>
      </c>
      <c r="G16" s="139" t="s">
        <v>76</v>
      </c>
      <c r="H16" s="199" t="s">
        <v>156</v>
      </c>
    </row>
    <row r="17" spans="1:21" x14ac:dyDescent="0.2">
      <c r="A17" s="133" t="s">
        <v>5</v>
      </c>
      <c r="B17" s="200">
        <f t="shared" si="0"/>
        <v>33</v>
      </c>
      <c r="C17" s="212">
        <f t="shared" si="1"/>
        <v>320000</v>
      </c>
      <c r="D17" s="208">
        <v>12</v>
      </c>
      <c r="E17" s="209" t="s">
        <v>69</v>
      </c>
      <c r="F17" s="210">
        <f>'必要経費概算書（令和８年度分）'!F17</f>
        <v>8.5000000000000006E-3</v>
      </c>
      <c r="G17" s="139" t="s">
        <v>76</v>
      </c>
      <c r="H17" s="199" t="s">
        <v>151</v>
      </c>
    </row>
    <row r="18" spans="1:21" x14ac:dyDescent="0.2">
      <c r="A18" s="133" t="s">
        <v>6</v>
      </c>
      <c r="B18" s="200">
        <f t="shared" si="0"/>
        <v>10</v>
      </c>
      <c r="C18" s="212">
        <f t="shared" si="1"/>
        <v>320000</v>
      </c>
      <c r="D18" s="208">
        <v>12</v>
      </c>
      <c r="E18" s="209" t="s">
        <v>69</v>
      </c>
      <c r="F18" s="210">
        <f>'必要経費概算書（令和８年度分）'!F18</f>
        <v>2.5000000000000001E-3</v>
      </c>
      <c r="G18" s="139" t="s">
        <v>76</v>
      </c>
      <c r="H18" s="199" t="s">
        <v>157</v>
      </c>
    </row>
    <row r="19" spans="1:21" x14ac:dyDescent="0.2">
      <c r="A19" s="133" t="s">
        <v>7</v>
      </c>
      <c r="B19" s="200">
        <f t="shared" si="0"/>
        <v>1</v>
      </c>
      <c r="C19" s="212">
        <f t="shared" si="1"/>
        <v>320000</v>
      </c>
      <c r="D19" s="208">
        <v>12</v>
      </c>
      <c r="E19" s="209" t="s">
        <v>69</v>
      </c>
      <c r="F19" s="210">
        <f>'必要経費概算書（令和８年度分）'!F19</f>
        <v>2.0000000000000002E-5</v>
      </c>
      <c r="G19" s="139" t="s">
        <v>76</v>
      </c>
      <c r="H19" s="199" t="s">
        <v>157</v>
      </c>
    </row>
    <row r="20" spans="1:21" x14ac:dyDescent="0.2">
      <c r="A20" s="133" t="s">
        <v>169</v>
      </c>
      <c r="B20" s="200">
        <f t="shared" si="0"/>
        <v>216</v>
      </c>
      <c r="C20" s="212">
        <f>ROUNDDOWN(C8*D8,-3)</f>
        <v>1302000</v>
      </c>
      <c r="D20" s="208">
        <v>1</v>
      </c>
      <c r="E20" s="209" t="s">
        <v>74</v>
      </c>
      <c r="F20" s="210">
        <f>'必要経費概算書（令和８年度分）'!F20</f>
        <v>0.16536999999999999</v>
      </c>
      <c r="G20" s="72" t="s">
        <v>76</v>
      </c>
      <c r="H20" s="199" t="s">
        <v>165</v>
      </c>
    </row>
    <row r="21" spans="1:21" x14ac:dyDescent="0.2">
      <c r="A21" s="131" t="s">
        <v>127</v>
      </c>
      <c r="B21" s="143">
        <f>SUM(B22:B35)</f>
        <v>4987</v>
      </c>
      <c r="C21" s="144"/>
      <c r="D21" s="253"/>
      <c r="E21" s="254"/>
      <c r="F21" s="253"/>
      <c r="G21" s="255"/>
      <c r="H21" s="145"/>
    </row>
    <row r="22" spans="1:21" x14ac:dyDescent="0.2">
      <c r="A22" s="194" t="s">
        <v>115</v>
      </c>
      <c r="B22" s="192">
        <f>ROUNDUP(C22*D22*F22/1000,0)</f>
        <v>2760</v>
      </c>
      <c r="C22" s="193">
        <v>230000</v>
      </c>
      <c r="D22" s="195">
        <v>12</v>
      </c>
      <c r="E22" s="196" t="s">
        <v>69</v>
      </c>
      <c r="F22" s="197">
        <v>1</v>
      </c>
      <c r="G22" s="198"/>
      <c r="H22" s="199" t="s">
        <v>77</v>
      </c>
    </row>
    <row r="23" spans="1:21" x14ac:dyDescent="0.2">
      <c r="A23" s="194" t="s">
        <v>145</v>
      </c>
      <c r="B23" s="192">
        <f>ROUNDUP(C23*D23*F23/1000,0)</f>
        <v>1070</v>
      </c>
      <c r="C23" s="193">
        <f>C22</f>
        <v>230000</v>
      </c>
      <c r="D23" s="195">
        <f>D8</f>
        <v>4.6500000000000004</v>
      </c>
      <c r="E23" s="196" t="s">
        <v>146</v>
      </c>
      <c r="F23" s="197">
        <v>1</v>
      </c>
      <c r="G23" s="198"/>
      <c r="H23" s="199" t="s">
        <v>167</v>
      </c>
    </row>
    <row r="24" spans="1:21" x14ac:dyDescent="0.2">
      <c r="A24" s="213" t="s">
        <v>16</v>
      </c>
      <c r="B24" s="192">
        <f t="shared" si="0"/>
        <v>330</v>
      </c>
      <c r="C24" s="193">
        <f>U24*1.25</f>
        <v>1832.5</v>
      </c>
      <c r="D24" s="195">
        <v>15</v>
      </c>
      <c r="E24" s="196" t="s">
        <v>71</v>
      </c>
      <c r="F24" s="197">
        <v>12</v>
      </c>
      <c r="G24" s="198" t="s">
        <v>69</v>
      </c>
      <c r="H24" s="199" t="s">
        <v>72</v>
      </c>
      <c r="I24" s="189" t="s">
        <v>158</v>
      </c>
      <c r="J24" s="186">
        <f>C22</f>
        <v>230000</v>
      </c>
      <c r="K24" t="s">
        <v>147</v>
      </c>
      <c r="L24">
        <v>12</v>
      </c>
      <c r="M24" t="s">
        <v>159</v>
      </c>
      <c r="N24" t="s">
        <v>148</v>
      </c>
      <c r="O24" t="s">
        <v>158</v>
      </c>
      <c r="P24">
        <v>243</v>
      </c>
      <c r="Q24" t="s">
        <v>147</v>
      </c>
      <c r="R24">
        <v>7.75</v>
      </c>
      <c r="S24" t="s">
        <v>159</v>
      </c>
      <c r="T24" t="s">
        <v>163</v>
      </c>
      <c r="U24">
        <f>ROUND((J24*L24)/(P24*R24),0)</f>
        <v>1466</v>
      </c>
    </row>
    <row r="25" spans="1:21" x14ac:dyDescent="0.2">
      <c r="A25" s="194" t="s">
        <v>108</v>
      </c>
      <c r="B25" s="200">
        <f t="shared" si="0"/>
        <v>120</v>
      </c>
      <c r="C25" s="214">
        <v>10000</v>
      </c>
      <c r="D25" s="195">
        <v>12</v>
      </c>
      <c r="E25" s="196" t="s">
        <v>69</v>
      </c>
      <c r="F25" s="197">
        <v>1</v>
      </c>
      <c r="G25" s="198"/>
      <c r="H25" s="199"/>
    </row>
    <row r="26" spans="1:21" s="3" customFormat="1" x14ac:dyDescent="0.2">
      <c r="A26" s="213" t="s">
        <v>78</v>
      </c>
      <c r="B26" s="192">
        <f t="shared" si="0"/>
        <v>10</v>
      </c>
      <c r="C26" s="193">
        <v>9200</v>
      </c>
      <c r="D26" s="195">
        <v>1</v>
      </c>
      <c r="E26" s="196" t="s">
        <v>74</v>
      </c>
      <c r="F26" s="197">
        <v>1</v>
      </c>
      <c r="G26" s="198"/>
      <c r="H26" s="199" t="s">
        <v>75</v>
      </c>
    </row>
    <row r="27" spans="1:21" x14ac:dyDescent="0.2">
      <c r="A27" s="213" t="s">
        <v>18</v>
      </c>
      <c r="B27" s="192">
        <f t="shared" si="0"/>
        <v>156</v>
      </c>
      <c r="C27" s="193">
        <v>260000</v>
      </c>
      <c r="D27" s="195">
        <v>12</v>
      </c>
      <c r="E27" s="196" t="s">
        <v>69</v>
      </c>
      <c r="F27" s="197">
        <f>F12</f>
        <v>0.05</v>
      </c>
      <c r="G27" s="198" t="s">
        <v>76</v>
      </c>
      <c r="H27" s="199" t="s">
        <v>160</v>
      </c>
      <c r="I27">
        <f>C22+(C24*15)+C25</f>
        <v>267487.5</v>
      </c>
    </row>
    <row r="28" spans="1:21" x14ac:dyDescent="0.2">
      <c r="A28" s="213" t="s">
        <v>19</v>
      </c>
      <c r="B28" s="192">
        <f t="shared" si="0"/>
        <v>26</v>
      </c>
      <c r="C28" s="193">
        <f>$C$27</f>
        <v>260000</v>
      </c>
      <c r="D28" s="195">
        <v>12</v>
      </c>
      <c r="E28" s="196" t="s">
        <v>69</v>
      </c>
      <c r="F28" s="197">
        <f t="shared" ref="F28:F35" si="2">F13</f>
        <v>8.0999999999999996E-3</v>
      </c>
      <c r="G28" s="198" t="s">
        <v>76</v>
      </c>
      <c r="H28" s="199" t="s">
        <v>160</v>
      </c>
    </row>
    <row r="29" spans="1:21" x14ac:dyDescent="0.2">
      <c r="A29" s="213" t="s">
        <v>37</v>
      </c>
      <c r="B29" s="192">
        <f t="shared" si="0"/>
        <v>12</v>
      </c>
      <c r="C29" s="193">
        <f t="shared" ref="C29:C33" si="3">$C$27</f>
        <v>260000</v>
      </c>
      <c r="D29" s="195">
        <v>12</v>
      </c>
      <c r="E29" s="196" t="s">
        <v>69</v>
      </c>
      <c r="F29" s="197">
        <f t="shared" si="2"/>
        <v>3.5999999999999999E-3</v>
      </c>
      <c r="G29" s="198" t="s">
        <v>76</v>
      </c>
      <c r="H29" s="199" t="s">
        <v>160</v>
      </c>
    </row>
    <row r="30" spans="1:21" x14ac:dyDescent="0.2">
      <c r="A30" s="194" t="s">
        <v>154</v>
      </c>
      <c r="B30" s="200">
        <f t="shared" ref="B30" si="4">ROUNDUP(C30*D30*F30/1000,0)</f>
        <v>4</v>
      </c>
      <c r="C30" s="193">
        <f t="shared" si="3"/>
        <v>260000</v>
      </c>
      <c r="D30" s="195">
        <v>12</v>
      </c>
      <c r="E30" s="196" t="s">
        <v>69</v>
      </c>
      <c r="F30" s="197">
        <f t="shared" si="2"/>
        <v>1.15E-3</v>
      </c>
      <c r="G30" s="198" t="s">
        <v>76</v>
      </c>
      <c r="H30" s="199" t="s">
        <v>160</v>
      </c>
    </row>
    <row r="31" spans="1:21" x14ac:dyDescent="0.2">
      <c r="A31" s="213" t="s">
        <v>35</v>
      </c>
      <c r="B31" s="192">
        <f t="shared" si="0"/>
        <v>286</v>
      </c>
      <c r="C31" s="193">
        <f t="shared" si="3"/>
        <v>260000</v>
      </c>
      <c r="D31" s="195">
        <v>12</v>
      </c>
      <c r="E31" s="196" t="s">
        <v>69</v>
      </c>
      <c r="F31" s="197">
        <f t="shared" si="2"/>
        <v>9.1499999999999998E-2</v>
      </c>
      <c r="G31" s="198" t="s">
        <v>76</v>
      </c>
      <c r="H31" s="199" t="s">
        <v>160</v>
      </c>
    </row>
    <row r="32" spans="1:21" x14ac:dyDescent="0.2">
      <c r="A32" s="213" t="s">
        <v>20</v>
      </c>
      <c r="B32" s="192">
        <f t="shared" si="0"/>
        <v>27</v>
      </c>
      <c r="C32" s="193">
        <f t="shared" si="3"/>
        <v>260000</v>
      </c>
      <c r="D32" s="195">
        <v>12</v>
      </c>
      <c r="E32" s="196" t="s">
        <v>69</v>
      </c>
      <c r="F32" s="197">
        <f t="shared" si="2"/>
        <v>8.5000000000000006E-3</v>
      </c>
      <c r="G32" s="198" t="s">
        <v>76</v>
      </c>
      <c r="H32" s="199" t="s">
        <v>161</v>
      </c>
    </row>
    <row r="33" spans="1:21" x14ac:dyDescent="0.2">
      <c r="A33" s="213" t="s">
        <v>21</v>
      </c>
      <c r="B33" s="192">
        <f t="shared" si="0"/>
        <v>8</v>
      </c>
      <c r="C33" s="193">
        <f t="shared" si="3"/>
        <v>260000</v>
      </c>
      <c r="D33" s="195">
        <v>12</v>
      </c>
      <c r="E33" s="196" t="s">
        <v>69</v>
      </c>
      <c r="F33" s="197">
        <f t="shared" si="2"/>
        <v>2.5000000000000001E-3</v>
      </c>
      <c r="G33" s="198" t="s">
        <v>76</v>
      </c>
      <c r="H33" s="199" t="s">
        <v>162</v>
      </c>
    </row>
    <row r="34" spans="1:21" x14ac:dyDescent="0.2">
      <c r="A34" s="215" t="s">
        <v>22</v>
      </c>
      <c r="B34" s="201">
        <f t="shared" si="0"/>
        <v>1</v>
      </c>
      <c r="C34" s="216">
        <f>$C$27</f>
        <v>260000</v>
      </c>
      <c r="D34" s="204">
        <v>12</v>
      </c>
      <c r="E34" s="205" t="s">
        <v>69</v>
      </c>
      <c r="F34" s="203">
        <f t="shared" si="2"/>
        <v>2.0000000000000002E-5</v>
      </c>
      <c r="G34" s="206" t="s">
        <v>76</v>
      </c>
      <c r="H34" s="207" t="s">
        <v>162</v>
      </c>
    </row>
    <row r="35" spans="1:21" x14ac:dyDescent="0.2">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2">
      <c r="A36" s="131" t="s">
        <v>128</v>
      </c>
      <c r="B36" s="143">
        <f>SUM(B37:B50)</f>
        <v>4987</v>
      </c>
      <c r="C36" s="144"/>
      <c r="D36" s="253"/>
      <c r="E36" s="254"/>
      <c r="F36" s="253"/>
      <c r="G36" s="255"/>
      <c r="H36" s="145"/>
    </row>
    <row r="37" spans="1:21" x14ac:dyDescent="0.2">
      <c r="A37" s="194" t="s">
        <v>115</v>
      </c>
      <c r="B37" s="192">
        <f>ROUNDUP(C37*D37*F37/1000,0)</f>
        <v>2760</v>
      </c>
      <c r="C37" s="193">
        <v>230000</v>
      </c>
      <c r="D37" s="195">
        <v>12</v>
      </c>
      <c r="E37" s="196" t="s">
        <v>69</v>
      </c>
      <c r="F37" s="197">
        <v>1</v>
      </c>
      <c r="G37" s="198"/>
      <c r="H37" s="199" t="s">
        <v>77</v>
      </c>
    </row>
    <row r="38" spans="1:21" x14ac:dyDescent="0.2">
      <c r="A38" s="194" t="s">
        <v>145</v>
      </c>
      <c r="B38" s="192">
        <f>ROUNDUP(C38*D38*F38/1000,0)</f>
        <v>1070</v>
      </c>
      <c r="C38" s="193">
        <f>C37</f>
        <v>230000</v>
      </c>
      <c r="D38" s="195">
        <f>D8</f>
        <v>4.6500000000000004</v>
      </c>
      <c r="E38" s="196" t="s">
        <v>146</v>
      </c>
      <c r="F38" s="197">
        <v>1</v>
      </c>
      <c r="G38" s="198"/>
      <c r="H38" s="199" t="s">
        <v>167</v>
      </c>
    </row>
    <row r="39" spans="1:21" x14ac:dyDescent="0.2">
      <c r="A39" s="194" t="s">
        <v>16</v>
      </c>
      <c r="B39" s="200">
        <f t="shared" si="0"/>
        <v>330</v>
      </c>
      <c r="C39" s="214">
        <f>U39*1.25</f>
        <v>1832.5</v>
      </c>
      <c r="D39" s="195">
        <v>15</v>
      </c>
      <c r="E39" s="196" t="s">
        <v>71</v>
      </c>
      <c r="F39" s="197">
        <v>12</v>
      </c>
      <c r="G39" s="198" t="s">
        <v>69</v>
      </c>
      <c r="H39" s="199" t="s">
        <v>72</v>
      </c>
      <c r="I39" s="189" t="s">
        <v>158</v>
      </c>
      <c r="J39" s="186">
        <f>C37</f>
        <v>230000</v>
      </c>
      <c r="K39" t="s">
        <v>147</v>
      </c>
      <c r="L39">
        <v>12</v>
      </c>
      <c r="M39" t="s">
        <v>159</v>
      </c>
      <c r="N39" t="s">
        <v>148</v>
      </c>
      <c r="O39" t="s">
        <v>158</v>
      </c>
      <c r="P39">
        <v>243</v>
      </c>
      <c r="Q39" t="s">
        <v>147</v>
      </c>
      <c r="R39">
        <v>7.75</v>
      </c>
      <c r="S39" t="s">
        <v>159</v>
      </c>
      <c r="T39" t="s">
        <v>163</v>
      </c>
      <c r="U39">
        <f>ROUND((J39*L39)/(P39*R39),0)</f>
        <v>1466</v>
      </c>
    </row>
    <row r="40" spans="1:21" x14ac:dyDescent="0.2">
      <c r="A40" s="194" t="s">
        <v>108</v>
      </c>
      <c r="B40" s="200">
        <f t="shared" si="0"/>
        <v>120</v>
      </c>
      <c r="C40" s="214">
        <v>10000</v>
      </c>
      <c r="D40" s="195">
        <v>12</v>
      </c>
      <c r="E40" s="196" t="s">
        <v>69</v>
      </c>
      <c r="F40" s="197">
        <v>1</v>
      </c>
      <c r="G40" s="198"/>
      <c r="H40" s="199"/>
    </row>
    <row r="41" spans="1:21" s="3" customFormat="1" x14ac:dyDescent="0.2">
      <c r="A41" s="213" t="s">
        <v>78</v>
      </c>
      <c r="B41" s="192">
        <f t="shared" si="0"/>
        <v>10</v>
      </c>
      <c r="C41" s="193">
        <v>9200</v>
      </c>
      <c r="D41" s="195">
        <v>1</v>
      </c>
      <c r="E41" s="196" t="s">
        <v>74</v>
      </c>
      <c r="F41" s="197">
        <v>1</v>
      </c>
      <c r="G41" s="198"/>
      <c r="H41" s="199" t="s">
        <v>75</v>
      </c>
    </row>
    <row r="42" spans="1:21" x14ac:dyDescent="0.2">
      <c r="A42" s="194" t="s">
        <v>18</v>
      </c>
      <c r="B42" s="200">
        <f t="shared" si="0"/>
        <v>156</v>
      </c>
      <c r="C42" s="214">
        <v>260000</v>
      </c>
      <c r="D42" s="195">
        <v>12</v>
      </c>
      <c r="E42" s="196" t="s">
        <v>69</v>
      </c>
      <c r="F42" s="197">
        <f>F12</f>
        <v>0.05</v>
      </c>
      <c r="G42" s="198" t="s">
        <v>76</v>
      </c>
      <c r="H42" s="199" t="s">
        <v>160</v>
      </c>
      <c r="I42">
        <f>C37+(C39*15)+C40</f>
        <v>267487.5</v>
      </c>
    </row>
    <row r="43" spans="1:21" x14ac:dyDescent="0.2">
      <c r="A43" s="194" t="s">
        <v>19</v>
      </c>
      <c r="B43" s="200">
        <f t="shared" si="0"/>
        <v>26</v>
      </c>
      <c r="C43" s="214">
        <f>$C$42</f>
        <v>260000</v>
      </c>
      <c r="D43" s="195">
        <v>12</v>
      </c>
      <c r="E43" s="196" t="s">
        <v>69</v>
      </c>
      <c r="F43" s="197">
        <f t="shared" ref="F43:F50" si="6">F13</f>
        <v>8.0999999999999996E-3</v>
      </c>
      <c r="G43" s="198" t="s">
        <v>76</v>
      </c>
      <c r="H43" s="199" t="s">
        <v>160</v>
      </c>
    </row>
    <row r="44" spans="1:21" x14ac:dyDescent="0.2">
      <c r="A44" s="194" t="s">
        <v>37</v>
      </c>
      <c r="B44" s="200">
        <f t="shared" si="0"/>
        <v>12</v>
      </c>
      <c r="C44" s="214">
        <f t="shared" ref="C44:C49" si="7">$C$42</f>
        <v>260000</v>
      </c>
      <c r="D44" s="195">
        <v>12</v>
      </c>
      <c r="E44" s="196" t="s">
        <v>69</v>
      </c>
      <c r="F44" s="197">
        <f t="shared" si="6"/>
        <v>3.5999999999999999E-3</v>
      </c>
      <c r="G44" s="198" t="s">
        <v>76</v>
      </c>
      <c r="H44" s="199" t="s">
        <v>160</v>
      </c>
    </row>
    <row r="45" spans="1:21" x14ac:dyDescent="0.2">
      <c r="A45" s="194" t="s">
        <v>154</v>
      </c>
      <c r="B45" s="200">
        <f t="shared" si="0"/>
        <v>4</v>
      </c>
      <c r="C45" s="214">
        <f t="shared" si="7"/>
        <v>260000</v>
      </c>
      <c r="D45" s="195">
        <v>12</v>
      </c>
      <c r="E45" s="196" t="s">
        <v>69</v>
      </c>
      <c r="F45" s="197">
        <f t="shared" si="6"/>
        <v>1.15E-3</v>
      </c>
      <c r="G45" s="198" t="s">
        <v>76</v>
      </c>
      <c r="H45" s="199" t="s">
        <v>160</v>
      </c>
    </row>
    <row r="46" spans="1:21" x14ac:dyDescent="0.2">
      <c r="A46" s="194" t="s">
        <v>35</v>
      </c>
      <c r="B46" s="200">
        <f t="shared" si="0"/>
        <v>286</v>
      </c>
      <c r="C46" s="214">
        <f t="shared" si="7"/>
        <v>260000</v>
      </c>
      <c r="D46" s="195">
        <v>12</v>
      </c>
      <c r="E46" s="196" t="s">
        <v>69</v>
      </c>
      <c r="F46" s="197">
        <f t="shared" si="6"/>
        <v>9.1499999999999998E-2</v>
      </c>
      <c r="G46" s="198" t="s">
        <v>76</v>
      </c>
      <c r="H46" s="199" t="s">
        <v>160</v>
      </c>
    </row>
    <row r="47" spans="1:21" x14ac:dyDescent="0.2">
      <c r="A47" s="194" t="s">
        <v>20</v>
      </c>
      <c r="B47" s="200">
        <f t="shared" si="0"/>
        <v>27</v>
      </c>
      <c r="C47" s="214">
        <f t="shared" si="7"/>
        <v>260000</v>
      </c>
      <c r="D47" s="195">
        <v>12</v>
      </c>
      <c r="E47" s="196" t="s">
        <v>69</v>
      </c>
      <c r="F47" s="197">
        <f t="shared" si="6"/>
        <v>8.5000000000000006E-3</v>
      </c>
      <c r="G47" s="198" t="s">
        <v>76</v>
      </c>
      <c r="H47" s="199" t="s">
        <v>161</v>
      </c>
    </row>
    <row r="48" spans="1:21" x14ac:dyDescent="0.2">
      <c r="A48" s="194" t="s">
        <v>21</v>
      </c>
      <c r="B48" s="200">
        <f t="shared" si="0"/>
        <v>8</v>
      </c>
      <c r="C48" s="214">
        <f t="shared" si="7"/>
        <v>260000</v>
      </c>
      <c r="D48" s="195">
        <v>12</v>
      </c>
      <c r="E48" s="196" t="s">
        <v>69</v>
      </c>
      <c r="F48" s="197">
        <f t="shared" si="6"/>
        <v>2.5000000000000001E-3</v>
      </c>
      <c r="G48" s="198" t="s">
        <v>76</v>
      </c>
      <c r="H48" s="199" t="s">
        <v>162</v>
      </c>
    </row>
    <row r="49" spans="1:8" x14ac:dyDescent="0.2">
      <c r="A49" s="194" t="s">
        <v>22</v>
      </c>
      <c r="B49" s="200">
        <f t="shared" si="0"/>
        <v>1</v>
      </c>
      <c r="C49" s="214">
        <f t="shared" si="7"/>
        <v>260000</v>
      </c>
      <c r="D49" s="195">
        <v>12</v>
      </c>
      <c r="E49" s="196" t="s">
        <v>69</v>
      </c>
      <c r="F49" s="197">
        <f t="shared" si="6"/>
        <v>2.0000000000000002E-5</v>
      </c>
      <c r="G49" s="198" t="s">
        <v>76</v>
      </c>
      <c r="H49" s="207" t="s">
        <v>162</v>
      </c>
    </row>
    <row r="50" spans="1:8" x14ac:dyDescent="0.2">
      <c r="A50" s="194" t="s">
        <v>169</v>
      </c>
      <c r="B50" s="200">
        <f t="shared" si="0"/>
        <v>177</v>
      </c>
      <c r="C50" s="214">
        <f>ROUNDDOWN(C38*D38,-3)</f>
        <v>1069000</v>
      </c>
      <c r="D50" s="195">
        <v>1</v>
      </c>
      <c r="E50" s="196" t="s">
        <v>74</v>
      </c>
      <c r="F50" s="197">
        <f t="shared" si="6"/>
        <v>0.16536999999999999</v>
      </c>
      <c r="G50" s="198" t="s">
        <v>76</v>
      </c>
      <c r="H50" s="199" t="s">
        <v>164</v>
      </c>
    </row>
    <row r="51" spans="1:8" ht="15" customHeight="1" x14ac:dyDescent="0.2">
      <c r="A51" s="155" t="s">
        <v>47</v>
      </c>
      <c r="B51" s="156">
        <f>B52+B57+B61+B66+B71</f>
        <v>3932</v>
      </c>
      <c r="C51" s="157"/>
      <c r="D51" s="250"/>
      <c r="E51" s="251"/>
      <c r="F51" s="250"/>
      <c r="G51" s="252"/>
      <c r="H51" s="158"/>
    </row>
    <row r="52" spans="1:8" x14ac:dyDescent="0.2">
      <c r="A52" s="131" t="s">
        <v>121</v>
      </c>
      <c r="B52" s="143">
        <f>SUM(B53:B56)</f>
        <v>676</v>
      </c>
      <c r="C52" s="159"/>
      <c r="D52" s="160"/>
      <c r="E52" s="161"/>
      <c r="F52" s="162"/>
      <c r="G52" s="163"/>
      <c r="H52" s="145"/>
    </row>
    <row r="53" spans="1:8" x14ac:dyDescent="0.2">
      <c r="A53" s="146" t="s">
        <v>119</v>
      </c>
      <c r="B53" s="134">
        <f t="shared" ref="B53:B77" si="8">ROUNDUP(C53*D53*F53/1000,0)</f>
        <v>352</v>
      </c>
      <c r="C53" s="164">
        <v>29260</v>
      </c>
      <c r="D53" s="136">
        <v>3</v>
      </c>
      <c r="E53" s="137" t="s">
        <v>79</v>
      </c>
      <c r="F53" s="138">
        <v>4</v>
      </c>
      <c r="G53" s="139" t="s">
        <v>74</v>
      </c>
      <c r="H53" s="140" t="s">
        <v>80</v>
      </c>
    </row>
    <row r="54" spans="1:8" x14ac:dyDescent="0.2">
      <c r="A54" s="146" t="s">
        <v>118</v>
      </c>
      <c r="B54" s="134">
        <f t="shared" si="8"/>
        <v>88</v>
      </c>
      <c r="C54" s="164">
        <v>29260</v>
      </c>
      <c r="D54" s="136">
        <v>3</v>
      </c>
      <c r="E54" s="137" t="s">
        <v>79</v>
      </c>
      <c r="F54" s="138">
        <v>1</v>
      </c>
      <c r="G54" s="139" t="s">
        <v>74</v>
      </c>
      <c r="H54" s="140" t="s">
        <v>81</v>
      </c>
    </row>
    <row r="55" spans="1:8" x14ac:dyDescent="0.2">
      <c r="A55" s="146" t="s">
        <v>116</v>
      </c>
      <c r="B55" s="134">
        <f t="shared" si="8"/>
        <v>176</v>
      </c>
      <c r="C55" s="164">
        <v>29260</v>
      </c>
      <c r="D55" s="136">
        <v>3</v>
      </c>
      <c r="E55" s="137" t="s">
        <v>79</v>
      </c>
      <c r="F55" s="138">
        <v>2</v>
      </c>
      <c r="G55" s="139" t="s">
        <v>74</v>
      </c>
      <c r="H55" s="140" t="s">
        <v>81</v>
      </c>
    </row>
    <row r="56" spans="1:8" x14ac:dyDescent="0.2">
      <c r="A56" s="165" t="s">
        <v>117</v>
      </c>
      <c r="B56" s="166">
        <f t="shared" si="8"/>
        <v>60</v>
      </c>
      <c r="C56" s="167">
        <v>9860</v>
      </c>
      <c r="D56" s="168">
        <v>3</v>
      </c>
      <c r="E56" s="169" t="s">
        <v>79</v>
      </c>
      <c r="F56" s="170">
        <v>2</v>
      </c>
      <c r="G56" s="171" t="s">
        <v>74</v>
      </c>
      <c r="H56" s="172" t="s">
        <v>81</v>
      </c>
    </row>
    <row r="57" spans="1:8" x14ac:dyDescent="0.2">
      <c r="A57" s="131" t="s">
        <v>122</v>
      </c>
      <c r="B57" s="143">
        <f>SUM(B58:B60)</f>
        <v>294</v>
      </c>
      <c r="C57" s="173"/>
      <c r="D57" s="160"/>
      <c r="E57" s="161"/>
      <c r="F57" s="162"/>
      <c r="G57" s="163"/>
      <c r="H57" s="145"/>
    </row>
    <row r="58" spans="1:8" x14ac:dyDescent="0.2">
      <c r="A58" s="146" t="s">
        <v>8</v>
      </c>
      <c r="B58" s="134">
        <f t="shared" si="8"/>
        <v>144</v>
      </c>
      <c r="C58" s="164">
        <v>12000</v>
      </c>
      <c r="D58" s="136">
        <v>12</v>
      </c>
      <c r="E58" s="137" t="s">
        <v>69</v>
      </c>
      <c r="F58" s="138">
        <v>1</v>
      </c>
      <c r="G58" s="139"/>
      <c r="H58" s="140"/>
    </row>
    <row r="59" spans="1:8" x14ac:dyDescent="0.2">
      <c r="A59" s="147" t="s">
        <v>9</v>
      </c>
      <c r="B59" s="148">
        <f t="shared" si="8"/>
        <v>120</v>
      </c>
      <c r="C59" s="174">
        <v>10000</v>
      </c>
      <c r="D59" s="150">
        <v>12</v>
      </c>
      <c r="E59" s="151" t="s">
        <v>69</v>
      </c>
      <c r="F59" s="152">
        <v>1</v>
      </c>
      <c r="G59" s="153"/>
      <c r="H59" s="154"/>
    </row>
    <row r="60" spans="1:8" x14ac:dyDescent="0.2">
      <c r="A60" s="165" t="s">
        <v>120</v>
      </c>
      <c r="B60" s="148">
        <f t="shared" si="8"/>
        <v>30</v>
      </c>
      <c r="C60" s="167">
        <v>2500</v>
      </c>
      <c r="D60" s="150">
        <v>12</v>
      </c>
      <c r="E60" s="151" t="s">
        <v>69</v>
      </c>
      <c r="F60" s="152">
        <v>1</v>
      </c>
      <c r="G60" s="153"/>
      <c r="H60" s="172" t="s">
        <v>129</v>
      </c>
    </row>
    <row r="61" spans="1:8" x14ac:dyDescent="0.2">
      <c r="A61" s="131" t="s">
        <v>123</v>
      </c>
      <c r="B61" s="143">
        <f>SUM(B62:B65)</f>
        <v>803</v>
      </c>
      <c r="C61" s="159"/>
      <c r="D61" s="160"/>
      <c r="E61" s="161"/>
      <c r="F61" s="162"/>
      <c r="G61" s="163"/>
      <c r="H61" s="145"/>
    </row>
    <row r="62" spans="1:8" x14ac:dyDescent="0.2">
      <c r="A62" s="146" t="s">
        <v>14</v>
      </c>
      <c r="B62" s="134">
        <f t="shared" si="8"/>
        <v>192</v>
      </c>
      <c r="C62" s="164">
        <v>8000</v>
      </c>
      <c r="D62" s="136">
        <v>2</v>
      </c>
      <c r="E62" s="137" t="s">
        <v>82</v>
      </c>
      <c r="F62" s="138">
        <v>12</v>
      </c>
      <c r="G62" s="139" t="s">
        <v>69</v>
      </c>
      <c r="H62" s="140"/>
    </row>
    <row r="63" spans="1:8" x14ac:dyDescent="0.2">
      <c r="A63" s="146" t="s">
        <v>23</v>
      </c>
      <c r="B63" s="134">
        <f t="shared" si="8"/>
        <v>312</v>
      </c>
      <c r="C63" s="164">
        <v>26000</v>
      </c>
      <c r="D63" s="136">
        <v>1</v>
      </c>
      <c r="E63" s="137" t="s">
        <v>82</v>
      </c>
      <c r="F63" s="138">
        <v>12</v>
      </c>
      <c r="G63" s="139" t="s">
        <v>69</v>
      </c>
      <c r="H63" s="140" t="s">
        <v>83</v>
      </c>
    </row>
    <row r="64" spans="1:8" x14ac:dyDescent="0.2">
      <c r="A64" s="147" t="s">
        <v>135</v>
      </c>
      <c r="B64" s="134">
        <f t="shared" si="8"/>
        <v>176</v>
      </c>
      <c r="C64" s="174">
        <v>14610</v>
      </c>
      <c r="D64" s="136">
        <v>1</v>
      </c>
      <c r="E64" s="137" t="s">
        <v>82</v>
      </c>
      <c r="F64" s="138">
        <v>12</v>
      </c>
      <c r="G64" s="139" t="s">
        <v>69</v>
      </c>
      <c r="H64" s="154"/>
    </row>
    <row r="65" spans="1:8" x14ac:dyDescent="0.2">
      <c r="A65" s="165" t="s">
        <v>24</v>
      </c>
      <c r="B65" s="166">
        <f t="shared" si="8"/>
        <v>123</v>
      </c>
      <c r="C65" s="167">
        <v>10200</v>
      </c>
      <c r="D65" s="168">
        <v>1</v>
      </c>
      <c r="E65" s="169" t="s">
        <v>82</v>
      </c>
      <c r="F65" s="170">
        <v>12</v>
      </c>
      <c r="G65" s="171" t="s">
        <v>69</v>
      </c>
      <c r="H65" s="172"/>
    </row>
    <row r="66" spans="1:8" x14ac:dyDescent="0.2">
      <c r="A66" s="131" t="s">
        <v>124</v>
      </c>
      <c r="B66" s="143">
        <f>SUM(B67:B70)</f>
        <v>455</v>
      </c>
      <c r="C66" s="159"/>
      <c r="D66" s="160"/>
      <c r="E66" s="161"/>
      <c r="F66" s="162"/>
      <c r="G66" s="163"/>
      <c r="H66" s="145"/>
    </row>
    <row r="67" spans="1:8" x14ac:dyDescent="0.2">
      <c r="A67" s="146" t="s">
        <v>25</v>
      </c>
      <c r="B67" s="134">
        <f t="shared" si="8"/>
        <v>135</v>
      </c>
      <c r="C67" s="164">
        <v>140</v>
      </c>
      <c r="D67" s="136">
        <v>80</v>
      </c>
      <c r="E67" s="137" t="s">
        <v>84</v>
      </c>
      <c r="F67" s="138">
        <v>12</v>
      </c>
      <c r="G67" s="139" t="s">
        <v>69</v>
      </c>
      <c r="H67" s="140"/>
    </row>
    <row r="68" spans="1:8" x14ac:dyDescent="0.2">
      <c r="A68" s="147" t="s">
        <v>131</v>
      </c>
      <c r="B68" s="148">
        <f t="shared" si="8"/>
        <v>240</v>
      </c>
      <c r="C68" s="174">
        <v>20000</v>
      </c>
      <c r="D68" s="150">
        <v>12</v>
      </c>
      <c r="E68" s="151" t="s">
        <v>69</v>
      </c>
      <c r="F68" s="152">
        <v>1</v>
      </c>
      <c r="G68" s="153"/>
      <c r="H68" s="154" t="s">
        <v>132</v>
      </c>
    </row>
    <row r="69" spans="1:8" x14ac:dyDescent="0.2">
      <c r="A69" s="147" t="s">
        <v>133</v>
      </c>
      <c r="B69" s="148">
        <f t="shared" si="8"/>
        <v>30</v>
      </c>
      <c r="C69" s="174">
        <v>15</v>
      </c>
      <c r="D69" s="150">
        <v>2000</v>
      </c>
      <c r="E69" s="151" t="s">
        <v>92</v>
      </c>
      <c r="F69" s="152">
        <v>1</v>
      </c>
      <c r="G69" s="153"/>
      <c r="H69" s="154"/>
    </row>
    <row r="70" spans="1:8" x14ac:dyDescent="0.2">
      <c r="A70" s="147" t="s">
        <v>134</v>
      </c>
      <c r="B70" s="148">
        <f t="shared" si="8"/>
        <v>50</v>
      </c>
      <c r="C70" s="174">
        <v>25</v>
      </c>
      <c r="D70" s="150">
        <v>2000</v>
      </c>
      <c r="E70" s="151" t="s">
        <v>92</v>
      </c>
      <c r="F70" s="152">
        <v>1</v>
      </c>
      <c r="G70" s="153"/>
      <c r="H70" s="154"/>
    </row>
    <row r="71" spans="1:8" x14ac:dyDescent="0.2">
      <c r="A71" s="131" t="s">
        <v>125</v>
      </c>
      <c r="B71" s="143">
        <f>SUM(B72:B77)</f>
        <v>1704</v>
      </c>
      <c r="C71" s="159"/>
      <c r="D71" s="160"/>
      <c r="E71" s="161"/>
      <c r="F71" s="162"/>
      <c r="G71" s="163"/>
      <c r="H71" s="145"/>
    </row>
    <row r="72" spans="1:8" x14ac:dyDescent="0.2">
      <c r="A72" s="146" t="s">
        <v>29</v>
      </c>
      <c r="B72" s="134">
        <f t="shared" si="8"/>
        <v>960</v>
      </c>
      <c r="C72" s="164">
        <v>80000</v>
      </c>
      <c r="D72" s="136">
        <v>12</v>
      </c>
      <c r="E72" s="137" t="s">
        <v>69</v>
      </c>
      <c r="F72" s="138">
        <v>1</v>
      </c>
      <c r="G72" s="139"/>
      <c r="H72" s="140"/>
    </row>
    <row r="73" spans="1:8" x14ac:dyDescent="0.2">
      <c r="A73" s="146" t="s">
        <v>109</v>
      </c>
      <c r="B73" s="134">
        <f t="shared" si="8"/>
        <v>144</v>
      </c>
      <c r="C73" s="164">
        <v>6000</v>
      </c>
      <c r="D73" s="136">
        <v>2</v>
      </c>
      <c r="E73" s="137" t="s">
        <v>110</v>
      </c>
      <c r="F73" s="138">
        <v>12</v>
      </c>
      <c r="G73" s="139" t="s">
        <v>69</v>
      </c>
      <c r="H73" s="140"/>
    </row>
    <row r="74" spans="1:8" x14ac:dyDescent="0.2">
      <c r="A74" s="146" t="s">
        <v>130</v>
      </c>
      <c r="B74" s="134">
        <f t="shared" si="8"/>
        <v>240</v>
      </c>
      <c r="C74" s="164">
        <v>20000</v>
      </c>
      <c r="D74" s="136">
        <v>12</v>
      </c>
      <c r="E74" s="137" t="s">
        <v>69</v>
      </c>
      <c r="F74" s="138">
        <v>1</v>
      </c>
      <c r="G74" s="139"/>
      <c r="H74" s="140" t="s">
        <v>111</v>
      </c>
    </row>
    <row r="75" spans="1:8" x14ac:dyDescent="0.2">
      <c r="A75" s="146" t="s">
        <v>112</v>
      </c>
      <c r="B75" s="134">
        <f t="shared" si="8"/>
        <v>60</v>
      </c>
      <c r="C75" s="164">
        <v>5000</v>
      </c>
      <c r="D75" s="136">
        <v>12</v>
      </c>
      <c r="E75" s="137" t="s">
        <v>69</v>
      </c>
      <c r="F75" s="138">
        <v>1</v>
      </c>
      <c r="G75" s="139"/>
      <c r="H75" s="140"/>
    </row>
    <row r="76" spans="1:8" x14ac:dyDescent="0.2">
      <c r="A76" s="146" t="s">
        <v>113</v>
      </c>
      <c r="B76" s="134">
        <f t="shared" si="8"/>
        <v>240</v>
      </c>
      <c r="C76" s="164">
        <v>20000</v>
      </c>
      <c r="D76" s="136">
        <v>12</v>
      </c>
      <c r="E76" s="137" t="s">
        <v>69</v>
      </c>
      <c r="F76" s="138">
        <v>1</v>
      </c>
      <c r="G76" s="139"/>
      <c r="H76" s="140"/>
    </row>
    <row r="77" spans="1:8" x14ac:dyDescent="0.2">
      <c r="A77" s="175" t="s">
        <v>114</v>
      </c>
      <c r="B77" s="176">
        <f t="shared" si="8"/>
        <v>60</v>
      </c>
      <c r="C77" s="177">
        <v>5000</v>
      </c>
      <c r="D77" s="178">
        <v>12</v>
      </c>
      <c r="E77" s="179" t="s">
        <v>69</v>
      </c>
      <c r="F77" s="180">
        <v>1</v>
      </c>
      <c r="G77" s="181"/>
      <c r="H77" s="182"/>
    </row>
    <row r="78" spans="1:8" ht="15" customHeight="1" x14ac:dyDescent="0.2">
      <c r="A78" s="96" t="s">
        <v>51</v>
      </c>
      <c r="B78" s="37">
        <f>B79+B97+B110</f>
        <v>16381</v>
      </c>
      <c r="C78" s="116"/>
      <c r="D78" s="220"/>
      <c r="E78" s="221"/>
      <c r="F78" s="222"/>
      <c r="G78" s="223"/>
      <c r="H78" s="117"/>
    </row>
    <row r="79" spans="1:8" ht="15" customHeight="1" x14ac:dyDescent="0.2">
      <c r="A79" s="97" t="s">
        <v>48</v>
      </c>
      <c r="B79" s="50">
        <f>B80+B93+B86</f>
        <v>9632</v>
      </c>
      <c r="C79" s="116"/>
      <c r="D79" s="220"/>
      <c r="E79" s="221"/>
      <c r="F79" s="222"/>
      <c r="G79" s="223"/>
      <c r="H79" s="117"/>
    </row>
    <row r="80" spans="1:8" ht="15" customHeight="1" x14ac:dyDescent="0.2">
      <c r="A80" s="98" t="s">
        <v>60</v>
      </c>
      <c r="B80" s="99">
        <f>SUM(B81:B85)</f>
        <v>1502</v>
      </c>
      <c r="C80" s="116"/>
      <c r="D80" s="220"/>
      <c r="E80" s="221"/>
      <c r="F80" s="222"/>
      <c r="G80" s="223"/>
      <c r="H80" s="117"/>
    </row>
    <row r="81" spans="1:8" x14ac:dyDescent="0.2">
      <c r="A81" s="60" t="s">
        <v>10</v>
      </c>
      <c r="B81" s="61">
        <f>ROUNDUP(C81*D81*F81/1000,0)</f>
        <v>300</v>
      </c>
      <c r="C81" s="100">
        <v>30000</v>
      </c>
      <c r="D81" s="85">
        <v>5</v>
      </c>
      <c r="E81" s="86" t="s">
        <v>85</v>
      </c>
      <c r="F81" s="63">
        <v>2</v>
      </c>
      <c r="G81" s="64" t="s">
        <v>74</v>
      </c>
      <c r="H81" s="65"/>
    </row>
    <row r="82" spans="1:8" x14ac:dyDescent="0.2">
      <c r="A82" s="79" t="s">
        <v>39</v>
      </c>
      <c r="B82" s="80">
        <f>ROUNDUP(C82*D82*F82/1000,0)</f>
        <v>12</v>
      </c>
      <c r="C82" s="81">
        <v>1200</v>
      </c>
      <c r="D82" s="88">
        <v>5</v>
      </c>
      <c r="E82" s="89" t="s">
        <v>85</v>
      </c>
      <c r="F82" s="71">
        <v>2</v>
      </c>
      <c r="G82" s="72" t="s">
        <v>74</v>
      </c>
      <c r="H82" s="73"/>
    </row>
    <row r="83" spans="1:8" x14ac:dyDescent="0.2">
      <c r="A83" s="79" t="s">
        <v>11</v>
      </c>
      <c r="B83" s="80">
        <f>ROUNDUP(C83*D83*F83/1000,0)</f>
        <v>900</v>
      </c>
      <c r="C83" s="68">
        <v>30000</v>
      </c>
      <c r="D83" s="88">
        <v>3</v>
      </c>
      <c r="E83" s="89" t="s">
        <v>71</v>
      </c>
      <c r="F83" s="71">
        <v>10</v>
      </c>
      <c r="G83" s="72" t="s">
        <v>85</v>
      </c>
      <c r="H83" s="73"/>
    </row>
    <row r="84" spans="1:8" x14ac:dyDescent="0.2">
      <c r="A84" s="79" t="s">
        <v>26</v>
      </c>
      <c r="B84" s="80">
        <f>ROUNDUP(C84*D84*F84/1000,0)</f>
        <v>50</v>
      </c>
      <c r="C84" s="81">
        <v>5000</v>
      </c>
      <c r="D84" s="88">
        <v>5</v>
      </c>
      <c r="E84" s="89" t="s">
        <v>85</v>
      </c>
      <c r="F84" s="71">
        <v>2</v>
      </c>
      <c r="G84" s="72" t="s">
        <v>74</v>
      </c>
      <c r="H84" s="73"/>
    </row>
    <row r="85" spans="1:8" x14ac:dyDescent="0.2">
      <c r="A85" s="101" t="s">
        <v>86</v>
      </c>
      <c r="B85" s="82">
        <f>ROUNDUP(C85*D85*F85/1000,0)</f>
        <v>240</v>
      </c>
      <c r="C85" s="102">
        <v>120000</v>
      </c>
      <c r="D85" s="91">
        <v>1</v>
      </c>
      <c r="E85" s="92" t="s">
        <v>87</v>
      </c>
      <c r="F85" s="77">
        <v>2</v>
      </c>
      <c r="G85" s="93" t="s">
        <v>74</v>
      </c>
      <c r="H85" s="103"/>
    </row>
    <row r="86" spans="1:8" ht="15" customHeight="1" x14ac:dyDescent="0.2">
      <c r="A86" s="104" t="s">
        <v>41</v>
      </c>
      <c r="B86" s="105">
        <f>SUM(B87:B92)</f>
        <v>4080</v>
      </c>
      <c r="C86" s="116"/>
      <c r="D86" s="220"/>
      <c r="E86" s="221"/>
      <c r="F86" s="222"/>
      <c r="G86" s="223"/>
      <c r="H86" s="117"/>
    </row>
    <row r="87" spans="1:8" x14ac:dyDescent="0.2">
      <c r="A87" s="60" t="s">
        <v>10</v>
      </c>
      <c r="B87" s="61">
        <f t="shared" ref="B87:B92" si="9">ROUNDUP(C87*D87*F87/1000,0)</f>
        <v>1000</v>
      </c>
      <c r="C87" s="106">
        <v>50000</v>
      </c>
      <c r="D87" s="85">
        <v>5</v>
      </c>
      <c r="E87" s="86" t="s">
        <v>85</v>
      </c>
      <c r="F87" s="63">
        <v>4</v>
      </c>
      <c r="G87" s="64" t="s">
        <v>74</v>
      </c>
      <c r="H87" s="65"/>
    </row>
    <row r="88" spans="1:8" x14ac:dyDescent="0.2">
      <c r="A88" s="79" t="s">
        <v>88</v>
      </c>
      <c r="B88" s="80">
        <f t="shared" si="9"/>
        <v>200</v>
      </c>
      <c r="C88" s="107">
        <v>50000</v>
      </c>
      <c r="D88" s="88">
        <v>1</v>
      </c>
      <c r="E88" s="89" t="s">
        <v>89</v>
      </c>
      <c r="F88" s="71">
        <v>4</v>
      </c>
      <c r="G88" s="72" t="s">
        <v>74</v>
      </c>
      <c r="H88" s="73"/>
    </row>
    <row r="89" spans="1:8" x14ac:dyDescent="0.2">
      <c r="A89" s="79" t="s">
        <v>11</v>
      </c>
      <c r="B89" s="80">
        <f t="shared" si="9"/>
        <v>1800</v>
      </c>
      <c r="C89" s="107">
        <v>30000</v>
      </c>
      <c r="D89" s="88">
        <v>3</v>
      </c>
      <c r="E89" s="89" t="s">
        <v>71</v>
      </c>
      <c r="F89" s="71">
        <v>20</v>
      </c>
      <c r="G89" s="72" t="s">
        <v>85</v>
      </c>
      <c r="H89" s="73"/>
    </row>
    <row r="90" spans="1:8" x14ac:dyDescent="0.2">
      <c r="A90" s="79" t="s">
        <v>26</v>
      </c>
      <c r="B90" s="80">
        <f t="shared" si="9"/>
        <v>100</v>
      </c>
      <c r="C90" s="107">
        <v>5000</v>
      </c>
      <c r="D90" s="88">
        <v>5</v>
      </c>
      <c r="E90" s="89" t="s">
        <v>85</v>
      </c>
      <c r="F90" s="71">
        <v>4</v>
      </c>
      <c r="G90" s="72" t="s">
        <v>74</v>
      </c>
      <c r="H90" s="73"/>
    </row>
    <row r="91" spans="1:8" x14ac:dyDescent="0.2">
      <c r="A91" s="79" t="s">
        <v>14</v>
      </c>
      <c r="B91" s="80">
        <f t="shared" si="9"/>
        <v>500</v>
      </c>
      <c r="C91" s="107">
        <v>2500</v>
      </c>
      <c r="D91" s="88">
        <v>10</v>
      </c>
      <c r="E91" s="89" t="s">
        <v>85</v>
      </c>
      <c r="F91" s="71">
        <v>20</v>
      </c>
      <c r="G91" s="72" t="s">
        <v>90</v>
      </c>
      <c r="H91" s="73"/>
    </row>
    <row r="92" spans="1:8" x14ac:dyDescent="0.2">
      <c r="A92" s="46" t="s">
        <v>86</v>
      </c>
      <c r="B92" s="80">
        <f t="shared" si="9"/>
        <v>480</v>
      </c>
      <c r="C92" s="108">
        <v>120000</v>
      </c>
      <c r="D92" s="91">
        <v>1</v>
      </c>
      <c r="E92" s="92" t="s">
        <v>87</v>
      </c>
      <c r="F92" s="77">
        <v>4</v>
      </c>
      <c r="G92" s="93" t="s">
        <v>74</v>
      </c>
      <c r="H92" s="103"/>
    </row>
    <row r="93" spans="1:8" ht="15" customHeight="1" x14ac:dyDescent="0.2">
      <c r="A93" s="53" t="s">
        <v>91</v>
      </c>
      <c r="B93" s="51">
        <f>SUM(B94:B96)</f>
        <v>4050</v>
      </c>
      <c r="C93" s="116"/>
      <c r="D93" s="220"/>
      <c r="E93" s="221"/>
      <c r="F93" s="222"/>
      <c r="G93" s="223"/>
      <c r="H93" s="117"/>
    </row>
    <row r="94" spans="1:8" x14ac:dyDescent="0.2">
      <c r="A94" s="79" t="s">
        <v>44</v>
      </c>
      <c r="B94" s="80">
        <f>ROUNDUP(C94*D94*F94/1000,0)</f>
        <v>3600</v>
      </c>
      <c r="C94" s="62">
        <v>60000</v>
      </c>
      <c r="D94" s="85">
        <v>2</v>
      </c>
      <c r="E94" s="86" t="s">
        <v>71</v>
      </c>
      <c r="F94" s="63">
        <v>30</v>
      </c>
      <c r="G94" s="64" t="s">
        <v>74</v>
      </c>
      <c r="H94" s="65"/>
    </row>
    <row r="95" spans="1:8" x14ac:dyDescent="0.2">
      <c r="A95" s="79" t="s">
        <v>136</v>
      </c>
      <c r="B95" s="80">
        <f>ROUNDUP(C95*D95*F95/1000,0)</f>
        <v>250</v>
      </c>
      <c r="C95" s="81">
        <v>5000</v>
      </c>
      <c r="D95" s="88">
        <v>50</v>
      </c>
      <c r="E95" s="89" t="s">
        <v>74</v>
      </c>
      <c r="F95" s="71">
        <v>1</v>
      </c>
      <c r="G95" s="72"/>
      <c r="H95" s="73" t="s">
        <v>137</v>
      </c>
    </row>
    <row r="96" spans="1:8" x14ac:dyDescent="0.2">
      <c r="A96" s="66" t="s">
        <v>42</v>
      </c>
      <c r="B96" s="67">
        <f>ROUNDUP(C96*D96*F96/1000,0)</f>
        <v>200</v>
      </c>
      <c r="C96" s="81">
        <v>100000</v>
      </c>
      <c r="D96" s="88">
        <v>2</v>
      </c>
      <c r="E96" s="89" t="s">
        <v>74</v>
      </c>
      <c r="F96" s="71">
        <v>1</v>
      </c>
      <c r="G96" s="72"/>
      <c r="H96" s="73"/>
    </row>
    <row r="97" spans="1:8" ht="15" customHeight="1" x14ac:dyDescent="0.2">
      <c r="A97" s="97" t="s">
        <v>49</v>
      </c>
      <c r="B97" s="50">
        <f>B98+B104</f>
        <v>2494</v>
      </c>
      <c r="C97" s="116"/>
      <c r="D97" s="220"/>
      <c r="E97" s="221"/>
      <c r="F97" s="222"/>
      <c r="G97" s="223"/>
      <c r="H97" s="117"/>
    </row>
    <row r="98" spans="1:8" ht="15" customHeight="1" x14ac:dyDescent="0.2">
      <c r="A98" s="109" t="s">
        <v>40</v>
      </c>
      <c r="B98" s="51">
        <f>SUM(B99:B103)</f>
        <v>1178</v>
      </c>
      <c r="C98" s="116"/>
      <c r="D98" s="220"/>
      <c r="E98" s="221"/>
      <c r="F98" s="222"/>
      <c r="G98" s="223"/>
      <c r="H98" s="117"/>
    </row>
    <row r="99" spans="1:8" x14ac:dyDescent="0.2">
      <c r="A99" s="66" t="s">
        <v>10</v>
      </c>
      <c r="B99" s="47">
        <f>ROUNDUP(C99*D99*F99/1000,0)</f>
        <v>360</v>
      </c>
      <c r="C99" s="62">
        <v>30000</v>
      </c>
      <c r="D99" s="85">
        <v>3</v>
      </c>
      <c r="E99" s="86" t="s">
        <v>85</v>
      </c>
      <c r="F99" s="63">
        <v>4</v>
      </c>
      <c r="G99" s="64" t="s">
        <v>74</v>
      </c>
      <c r="H99" s="65"/>
    </row>
    <row r="100" spans="1:8" x14ac:dyDescent="0.2">
      <c r="A100" s="79" t="s">
        <v>93</v>
      </c>
      <c r="B100" s="48">
        <f>ROUNDUP(C100*D100*F100/1000,0)</f>
        <v>24</v>
      </c>
      <c r="C100" s="81">
        <v>2000</v>
      </c>
      <c r="D100" s="88">
        <v>3</v>
      </c>
      <c r="E100" s="89" t="s">
        <v>85</v>
      </c>
      <c r="F100" s="71">
        <v>4</v>
      </c>
      <c r="G100" s="72" t="s">
        <v>74</v>
      </c>
      <c r="H100" s="73"/>
    </row>
    <row r="101" spans="1:8" x14ac:dyDescent="0.2">
      <c r="A101" s="79" t="s">
        <v>11</v>
      </c>
      <c r="B101" s="48">
        <f>ROUNDUP(C101*D101*F101/1000,0)</f>
        <v>234</v>
      </c>
      <c r="C101" s="81">
        <v>6500</v>
      </c>
      <c r="D101" s="88">
        <v>3</v>
      </c>
      <c r="E101" s="89" t="s">
        <v>71</v>
      </c>
      <c r="F101" s="71">
        <v>12</v>
      </c>
      <c r="G101" s="72" t="s">
        <v>85</v>
      </c>
      <c r="H101" s="110"/>
    </row>
    <row r="102" spans="1:8" x14ac:dyDescent="0.2">
      <c r="A102" s="79" t="s">
        <v>38</v>
      </c>
      <c r="B102" s="48">
        <f>ROUNDUP(C102*D102*F102/1000,0)</f>
        <v>80</v>
      </c>
      <c r="C102" s="81">
        <v>1000</v>
      </c>
      <c r="D102" s="88">
        <v>20</v>
      </c>
      <c r="E102" s="89" t="s">
        <v>79</v>
      </c>
      <c r="F102" s="71">
        <v>4</v>
      </c>
      <c r="G102" s="72" t="s">
        <v>74</v>
      </c>
      <c r="H102" s="73"/>
    </row>
    <row r="103" spans="1:8" x14ac:dyDescent="0.2">
      <c r="A103" s="79" t="s">
        <v>94</v>
      </c>
      <c r="B103" s="48">
        <f>ROUNDUP(C103*D103*F103/1000,0)</f>
        <v>480</v>
      </c>
      <c r="C103" s="102">
        <v>120000</v>
      </c>
      <c r="D103" s="91">
        <v>1</v>
      </c>
      <c r="E103" s="92" t="s">
        <v>87</v>
      </c>
      <c r="F103" s="77">
        <v>4</v>
      </c>
      <c r="G103" s="93" t="s">
        <v>74</v>
      </c>
      <c r="H103" s="103"/>
    </row>
    <row r="104" spans="1:8" ht="15" customHeight="1" x14ac:dyDescent="0.2">
      <c r="A104" s="109" t="s">
        <v>65</v>
      </c>
      <c r="B104" s="51">
        <f>SUM(B105:B109)</f>
        <v>1316</v>
      </c>
      <c r="C104" s="116"/>
      <c r="D104" s="220"/>
      <c r="E104" s="221"/>
      <c r="F104" s="222"/>
      <c r="G104" s="223"/>
      <c r="H104" s="117"/>
    </row>
    <row r="105" spans="1:8" x14ac:dyDescent="0.2">
      <c r="A105" s="66" t="s">
        <v>10</v>
      </c>
      <c r="B105" s="47">
        <f>ROUNDUP(C105*D105*F105/1000,0)</f>
        <v>400</v>
      </c>
      <c r="C105" s="62">
        <v>50000</v>
      </c>
      <c r="D105" s="85">
        <v>4</v>
      </c>
      <c r="E105" s="86" t="s">
        <v>85</v>
      </c>
      <c r="F105" s="63">
        <v>2</v>
      </c>
      <c r="G105" s="64" t="s">
        <v>74</v>
      </c>
      <c r="H105" s="65"/>
    </row>
    <row r="106" spans="1:8" x14ac:dyDescent="0.2">
      <c r="A106" s="79" t="s">
        <v>95</v>
      </c>
      <c r="B106" s="48">
        <f>ROUNDUP(C106*D106*F106/1000,0)</f>
        <v>100</v>
      </c>
      <c r="C106" s="81">
        <v>50000</v>
      </c>
      <c r="D106" s="88">
        <v>1</v>
      </c>
      <c r="E106" s="89" t="s">
        <v>89</v>
      </c>
      <c r="F106" s="71">
        <v>2</v>
      </c>
      <c r="G106" s="72" t="s">
        <v>74</v>
      </c>
      <c r="H106" s="73"/>
    </row>
    <row r="107" spans="1:8" x14ac:dyDescent="0.2">
      <c r="A107" s="79" t="s">
        <v>11</v>
      </c>
      <c r="B107" s="48">
        <f>ROUNDUP(C107*D107*F107/1000,0)</f>
        <v>256</v>
      </c>
      <c r="C107" s="81">
        <v>8000</v>
      </c>
      <c r="D107" s="88">
        <v>4</v>
      </c>
      <c r="E107" s="89" t="s">
        <v>71</v>
      </c>
      <c r="F107" s="71">
        <v>8</v>
      </c>
      <c r="G107" s="72" t="s">
        <v>85</v>
      </c>
      <c r="H107" s="73"/>
    </row>
    <row r="108" spans="1:8" x14ac:dyDescent="0.2">
      <c r="A108" s="79" t="s">
        <v>96</v>
      </c>
      <c r="B108" s="48">
        <f>ROUNDUP(C108*D108*F108/1000,0)</f>
        <v>160</v>
      </c>
      <c r="C108" s="81">
        <v>5000</v>
      </c>
      <c r="D108" s="88">
        <v>4</v>
      </c>
      <c r="E108" s="89" t="s">
        <v>71</v>
      </c>
      <c r="F108" s="71">
        <v>8</v>
      </c>
      <c r="G108" s="72" t="s">
        <v>85</v>
      </c>
      <c r="H108" s="73"/>
    </row>
    <row r="109" spans="1:8" x14ac:dyDescent="0.2">
      <c r="A109" s="79" t="s">
        <v>97</v>
      </c>
      <c r="B109" s="48">
        <f>ROUNDUP(C109*D109*F109/1000,0)</f>
        <v>400</v>
      </c>
      <c r="C109" s="102">
        <v>200000</v>
      </c>
      <c r="D109" s="91">
        <v>1</v>
      </c>
      <c r="E109" s="92" t="s">
        <v>87</v>
      </c>
      <c r="F109" s="77">
        <v>2</v>
      </c>
      <c r="G109" s="93" t="s">
        <v>74</v>
      </c>
      <c r="H109" s="94"/>
    </row>
    <row r="110" spans="1:8" ht="15" customHeight="1" x14ac:dyDescent="0.2">
      <c r="A110" s="97" t="s">
        <v>50</v>
      </c>
      <c r="B110" s="50">
        <f>B111+B114+B120</f>
        <v>4255</v>
      </c>
      <c r="C110" s="116"/>
      <c r="D110" s="220"/>
      <c r="E110" s="221"/>
      <c r="F110" s="222"/>
      <c r="G110" s="223"/>
      <c r="H110" s="117"/>
    </row>
    <row r="111" spans="1:8" ht="15" customHeight="1" x14ac:dyDescent="0.2">
      <c r="A111" s="109" t="s">
        <v>28</v>
      </c>
      <c r="B111" s="51">
        <f>SUM(B112:B113)</f>
        <v>154</v>
      </c>
      <c r="C111" s="116"/>
      <c r="D111" s="220"/>
      <c r="E111" s="221"/>
      <c r="F111" s="222"/>
      <c r="G111" s="223"/>
      <c r="H111" s="117"/>
    </row>
    <row r="112" spans="1:8" x14ac:dyDescent="0.2">
      <c r="A112" s="79" t="s">
        <v>13</v>
      </c>
      <c r="B112" s="48">
        <f>ROUNDUP(C112*D112*F112/1000,0)</f>
        <v>60</v>
      </c>
      <c r="C112" s="62">
        <v>5000</v>
      </c>
      <c r="D112" s="85">
        <v>12</v>
      </c>
      <c r="E112" s="86" t="s">
        <v>69</v>
      </c>
      <c r="F112" s="63">
        <v>1</v>
      </c>
      <c r="G112" s="64"/>
      <c r="H112" s="65"/>
    </row>
    <row r="113" spans="1:8" x14ac:dyDescent="0.2">
      <c r="A113" s="111" t="s">
        <v>15</v>
      </c>
      <c r="B113" s="52">
        <f>ROUNDUP(C113*D113*F113/1000,0)</f>
        <v>94</v>
      </c>
      <c r="C113" s="102">
        <v>7800</v>
      </c>
      <c r="D113" s="91">
        <v>12</v>
      </c>
      <c r="E113" s="92" t="s">
        <v>69</v>
      </c>
      <c r="F113" s="77">
        <v>1</v>
      </c>
      <c r="G113" s="93"/>
      <c r="H113" s="94"/>
    </row>
    <row r="114" spans="1:8" ht="15" customHeight="1" x14ac:dyDescent="0.2">
      <c r="A114" s="109" t="s">
        <v>45</v>
      </c>
      <c r="B114" s="51">
        <f>SUM(B115:B119)</f>
        <v>3375</v>
      </c>
      <c r="C114" s="116"/>
      <c r="D114" s="220"/>
      <c r="E114" s="221"/>
      <c r="F114" s="222"/>
      <c r="G114" s="223"/>
      <c r="H114" s="117"/>
    </row>
    <row r="115" spans="1:8" x14ac:dyDescent="0.2">
      <c r="A115" s="79" t="s">
        <v>11</v>
      </c>
      <c r="B115" s="48">
        <f>ROUNDUP(C115*D115*F115/1000,0)</f>
        <v>1620</v>
      </c>
      <c r="C115" s="62">
        <v>30000</v>
      </c>
      <c r="D115" s="85">
        <v>3</v>
      </c>
      <c r="E115" s="86" t="s">
        <v>71</v>
      </c>
      <c r="F115" s="63">
        <v>18</v>
      </c>
      <c r="G115" s="64" t="s">
        <v>85</v>
      </c>
      <c r="H115" s="65"/>
    </row>
    <row r="116" spans="1:8" x14ac:dyDescent="0.2">
      <c r="A116" s="79" t="s">
        <v>27</v>
      </c>
      <c r="B116" s="48">
        <f>ROUNDUP(C116*D116*F116/1000,0)</f>
        <v>270</v>
      </c>
      <c r="C116" s="81">
        <v>15000</v>
      </c>
      <c r="D116" s="88">
        <v>3</v>
      </c>
      <c r="E116" s="89" t="s">
        <v>85</v>
      </c>
      <c r="F116" s="71">
        <v>6</v>
      </c>
      <c r="G116" s="72" t="s">
        <v>74</v>
      </c>
      <c r="H116" s="73"/>
    </row>
    <row r="117" spans="1:8" x14ac:dyDescent="0.2">
      <c r="A117" s="66" t="s">
        <v>30</v>
      </c>
      <c r="B117" s="47">
        <f>ROUNDUP(C117*D117*F117/1000,0)</f>
        <v>30</v>
      </c>
      <c r="C117" s="81">
        <v>50</v>
      </c>
      <c r="D117" s="88">
        <v>100</v>
      </c>
      <c r="E117" s="89" t="s">
        <v>92</v>
      </c>
      <c r="F117" s="71">
        <v>6</v>
      </c>
      <c r="G117" s="72" t="s">
        <v>74</v>
      </c>
      <c r="H117" s="73"/>
    </row>
    <row r="118" spans="1:8" x14ac:dyDescent="0.2">
      <c r="A118" s="66" t="s">
        <v>98</v>
      </c>
      <c r="B118" s="47">
        <f>ROUNDUP(C118*D118*F118/1000,0)</f>
        <v>255</v>
      </c>
      <c r="C118" s="81">
        <v>85</v>
      </c>
      <c r="D118" s="195">
        <v>500</v>
      </c>
      <c r="E118" s="89" t="s">
        <v>99</v>
      </c>
      <c r="F118" s="71">
        <v>6</v>
      </c>
      <c r="G118" s="72" t="s">
        <v>74</v>
      </c>
      <c r="H118" s="73"/>
    </row>
    <row r="119" spans="1:8" x14ac:dyDescent="0.2">
      <c r="A119" s="79" t="s">
        <v>100</v>
      </c>
      <c r="B119" s="48">
        <f>ROUNDUP(C119*D119*F119/1000,0)</f>
        <v>1200</v>
      </c>
      <c r="C119" s="102">
        <v>200000</v>
      </c>
      <c r="D119" s="91">
        <v>1</v>
      </c>
      <c r="E119" s="92" t="s">
        <v>87</v>
      </c>
      <c r="F119" s="77">
        <v>6</v>
      </c>
      <c r="G119" s="93" t="s">
        <v>74</v>
      </c>
      <c r="H119" s="94"/>
    </row>
    <row r="120" spans="1:8" ht="15" customHeight="1" x14ac:dyDescent="0.2">
      <c r="A120" s="109" t="s">
        <v>101</v>
      </c>
      <c r="B120" s="51">
        <f>SUM(B121:B123)</f>
        <v>726</v>
      </c>
      <c r="C120" s="116"/>
      <c r="D120" s="220"/>
      <c r="E120" s="221"/>
      <c r="F120" s="222"/>
      <c r="G120" s="223"/>
      <c r="H120" s="117"/>
    </row>
    <row r="121" spans="1:8" x14ac:dyDescent="0.2">
      <c r="A121" s="79" t="s">
        <v>43</v>
      </c>
      <c r="B121" s="48">
        <f>ROUNDUP(C121*D121*F121/1000,0)</f>
        <v>468</v>
      </c>
      <c r="C121" s="62">
        <v>7800</v>
      </c>
      <c r="D121" s="217">
        <v>1</v>
      </c>
      <c r="E121" s="86" t="s">
        <v>102</v>
      </c>
      <c r="F121" s="218">
        <v>60</v>
      </c>
      <c r="G121" s="64" t="s">
        <v>79</v>
      </c>
      <c r="H121" s="65"/>
    </row>
    <row r="122" spans="1:8" x14ac:dyDescent="0.2">
      <c r="A122" s="66" t="s">
        <v>30</v>
      </c>
      <c r="B122" s="47">
        <f>ROUNDUP(C122*D122*F122/1000,0)</f>
        <v>18</v>
      </c>
      <c r="C122" s="81">
        <v>200</v>
      </c>
      <c r="D122" s="88">
        <v>45</v>
      </c>
      <c r="E122" s="89" t="s">
        <v>92</v>
      </c>
      <c r="F122" s="71">
        <v>2</v>
      </c>
      <c r="G122" s="72" t="s">
        <v>74</v>
      </c>
      <c r="H122" s="73"/>
    </row>
    <row r="123" spans="1:8" ht="13.5" thickBot="1" x14ac:dyDescent="0.25">
      <c r="A123" s="79" t="s">
        <v>103</v>
      </c>
      <c r="B123" s="48">
        <f>ROUNDUP(C123*D123*F123/1000,0)</f>
        <v>240</v>
      </c>
      <c r="C123" s="102">
        <v>120000</v>
      </c>
      <c r="D123" s="91">
        <v>1</v>
      </c>
      <c r="E123" s="92" t="s">
        <v>87</v>
      </c>
      <c r="F123" s="77">
        <v>2</v>
      </c>
      <c r="G123" s="93" t="s">
        <v>74</v>
      </c>
      <c r="H123" s="103"/>
    </row>
    <row r="124" spans="1:8" ht="15" customHeight="1" x14ac:dyDescent="0.2">
      <c r="A124" s="57" t="s">
        <v>61</v>
      </c>
      <c r="B124" s="38">
        <f>B5+B51+B78</f>
        <v>36336</v>
      </c>
      <c r="C124" s="224"/>
      <c r="D124" s="225"/>
      <c r="E124" s="225"/>
      <c r="F124" s="225"/>
      <c r="G124" s="225"/>
      <c r="H124" s="226"/>
    </row>
    <row r="125" spans="1:8" ht="15" customHeight="1" x14ac:dyDescent="0.2">
      <c r="A125" s="112" t="s">
        <v>53</v>
      </c>
      <c r="B125" s="188">
        <f>ROUNDDOWN(B124*0.1,1)</f>
        <v>3633.6</v>
      </c>
      <c r="C125" s="227"/>
      <c r="D125" s="228"/>
      <c r="E125" s="228"/>
      <c r="F125" s="228"/>
      <c r="G125" s="228"/>
      <c r="H125" s="229"/>
    </row>
    <row r="126" spans="1:8" ht="23.25" customHeight="1" thickBot="1" x14ac:dyDescent="0.25">
      <c r="A126" s="2" t="s">
        <v>62</v>
      </c>
      <c r="B126" s="190">
        <f>B124+B125</f>
        <v>39969.599999999999</v>
      </c>
      <c r="C126" s="230"/>
      <c r="D126" s="231"/>
      <c r="E126" s="231"/>
      <c r="F126" s="231"/>
      <c r="G126" s="231"/>
      <c r="H126" s="232"/>
    </row>
  </sheetData>
  <mergeCells count="42">
    <mergeCell ref="A1:H1"/>
    <mergeCell ref="C3:G3"/>
    <mergeCell ref="D5:E5"/>
    <mergeCell ref="F5:G5"/>
    <mergeCell ref="A3:A4"/>
    <mergeCell ref="B3:B4"/>
    <mergeCell ref="D4:E4"/>
    <mergeCell ref="F4:G4"/>
    <mergeCell ref="H3:H4"/>
    <mergeCell ref="D80:E80"/>
    <mergeCell ref="F80:G80"/>
    <mergeCell ref="D86:E86"/>
    <mergeCell ref="F86:G86"/>
    <mergeCell ref="D93:E93"/>
    <mergeCell ref="F93:G93"/>
    <mergeCell ref="D6:E6"/>
    <mergeCell ref="F6:G6"/>
    <mergeCell ref="D21:E21"/>
    <mergeCell ref="F21:G21"/>
    <mergeCell ref="D36:E36"/>
    <mergeCell ref="F36:G36"/>
    <mergeCell ref="D104:E104"/>
    <mergeCell ref="F104:G104"/>
    <mergeCell ref="D110:E110"/>
    <mergeCell ref="F120:G120"/>
    <mergeCell ref="D97:E97"/>
    <mergeCell ref="F97:G97"/>
    <mergeCell ref="D98:E98"/>
    <mergeCell ref="F98:G98"/>
    <mergeCell ref="F110:G110"/>
    <mergeCell ref="D51:E51"/>
    <mergeCell ref="F51:G51"/>
    <mergeCell ref="D78:E78"/>
    <mergeCell ref="F78:G78"/>
    <mergeCell ref="D79:E79"/>
    <mergeCell ref="F79:G79"/>
    <mergeCell ref="C124:H126"/>
    <mergeCell ref="D111:E111"/>
    <mergeCell ref="F111:G111"/>
    <mergeCell ref="D114:E114"/>
    <mergeCell ref="F114:G114"/>
    <mergeCell ref="D120:E120"/>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08EB6-EE2B-4B1F-9263-91CE8EB7C90A}">
  <sheetPr>
    <pageSetUpPr fitToPage="1"/>
  </sheetPr>
  <dimension ref="A1:U126"/>
  <sheetViews>
    <sheetView tabSelected="1" view="pageBreakPreview" topLeftCell="A85" zoomScale="85" zoomScaleNormal="100" zoomScaleSheetLayoutView="85" workbookViewId="0">
      <selection activeCell="B24" sqref="B24"/>
    </sheetView>
  </sheetViews>
  <sheetFormatPr defaultRowHeight="13" x14ac:dyDescent="0.2"/>
  <cols>
    <col min="1" max="1" width="41.453125" customWidth="1"/>
    <col min="2" max="2" width="10.6328125" style="39" customWidth="1"/>
    <col min="3" max="3" width="11.26953125" style="39" customWidth="1"/>
    <col min="4" max="4" width="8.7265625" customWidth="1"/>
    <col min="5" max="5" width="6.6328125" customWidth="1"/>
    <col min="6" max="6" width="8.7265625" style="3" customWidth="1"/>
    <col min="7" max="7" width="6.6328125" customWidth="1"/>
    <col min="8" max="8" width="38.26953125" customWidth="1"/>
  </cols>
  <sheetData>
    <row r="1" spans="1:21" ht="16.5" x14ac:dyDescent="0.2">
      <c r="A1" s="235" t="s">
        <v>144</v>
      </c>
      <c r="B1" s="235"/>
      <c r="C1" s="235"/>
      <c r="D1" s="235"/>
      <c r="E1" s="235"/>
      <c r="F1" s="235"/>
      <c r="G1" s="235"/>
      <c r="H1" s="235"/>
    </row>
    <row r="2" spans="1:21" ht="17" thickBot="1" x14ac:dyDescent="0.25">
      <c r="A2" s="56" t="s">
        <v>142</v>
      </c>
      <c r="B2" s="114"/>
      <c r="C2" s="114"/>
    </row>
    <row r="3" spans="1:21" ht="18" customHeight="1" thickBot="1" x14ac:dyDescent="0.25">
      <c r="A3" s="243" t="s">
        <v>0</v>
      </c>
      <c r="B3" s="245" t="s">
        <v>12</v>
      </c>
      <c r="C3" s="236" t="s">
        <v>1</v>
      </c>
      <c r="D3" s="237"/>
      <c r="E3" s="237"/>
      <c r="F3" s="237"/>
      <c r="G3" s="238"/>
      <c r="H3" s="233" t="s">
        <v>2</v>
      </c>
    </row>
    <row r="4" spans="1:21" ht="18" customHeight="1" thickBot="1" x14ac:dyDescent="0.25">
      <c r="A4" s="244"/>
      <c r="B4" s="246"/>
      <c r="C4" s="58" t="s">
        <v>66</v>
      </c>
      <c r="D4" s="239" t="s">
        <v>67</v>
      </c>
      <c r="E4" s="240"/>
      <c r="F4" s="241" t="s">
        <v>68</v>
      </c>
      <c r="G4" s="242"/>
      <c r="H4" s="234"/>
    </row>
    <row r="5" spans="1:21" ht="15" customHeight="1" x14ac:dyDescent="0.2">
      <c r="A5" s="57" t="s">
        <v>46</v>
      </c>
      <c r="B5" s="38">
        <f>B6+B21+B36</f>
        <v>16027</v>
      </c>
      <c r="C5" s="58"/>
      <c r="D5" s="239"/>
      <c r="E5" s="240"/>
      <c r="F5" s="241"/>
      <c r="G5" s="242"/>
      <c r="H5" s="59"/>
    </row>
    <row r="6" spans="1:21" x14ac:dyDescent="0.2">
      <c r="A6" s="131" t="s">
        <v>126</v>
      </c>
      <c r="B6" s="99">
        <f>SUM(B7:B20)</f>
        <v>6051</v>
      </c>
      <c r="C6" s="129"/>
      <c r="D6" s="247"/>
      <c r="E6" s="248"/>
      <c r="F6" s="247"/>
      <c r="G6" s="249"/>
      <c r="H6" s="130"/>
    </row>
    <row r="7" spans="1:21" x14ac:dyDescent="0.2">
      <c r="A7" s="194" t="s">
        <v>115</v>
      </c>
      <c r="B7" s="192">
        <f>ROUNDUP(C7*D7*F7/1000,0)</f>
        <v>3360</v>
      </c>
      <c r="C7" s="193">
        <v>280000</v>
      </c>
      <c r="D7" s="195">
        <v>12</v>
      </c>
      <c r="E7" s="196" t="s">
        <v>69</v>
      </c>
      <c r="F7" s="197">
        <v>1</v>
      </c>
      <c r="G7" s="198"/>
      <c r="H7" s="199" t="s">
        <v>70</v>
      </c>
    </row>
    <row r="8" spans="1:21" x14ac:dyDescent="0.2">
      <c r="A8" s="194" t="s">
        <v>145</v>
      </c>
      <c r="B8" s="192">
        <f>ROUNDUP(C8*D8*F8/1000,0)</f>
        <v>1302</v>
      </c>
      <c r="C8" s="193">
        <f>C7</f>
        <v>280000</v>
      </c>
      <c r="D8" s="195">
        <v>4.6500000000000004</v>
      </c>
      <c r="E8" s="196" t="s">
        <v>146</v>
      </c>
      <c r="F8" s="197">
        <v>1</v>
      </c>
      <c r="G8" s="198"/>
      <c r="H8" s="199" t="s">
        <v>167</v>
      </c>
    </row>
    <row r="9" spans="1:21" x14ac:dyDescent="0.2">
      <c r="A9" s="194" t="s">
        <v>16</v>
      </c>
      <c r="B9" s="200">
        <f t="shared" ref="B9:B50" si="0">ROUNDUP(C9*D9*F9/1000,0)</f>
        <v>404</v>
      </c>
      <c r="C9" s="214">
        <f>U9*1.25</f>
        <v>2240</v>
      </c>
      <c r="D9" s="195">
        <v>15</v>
      </c>
      <c r="E9" s="196" t="s">
        <v>71</v>
      </c>
      <c r="F9" s="197">
        <v>12</v>
      </c>
      <c r="G9" s="198" t="s">
        <v>69</v>
      </c>
      <c r="H9" s="199" t="s">
        <v>72</v>
      </c>
      <c r="I9" s="189" t="s">
        <v>158</v>
      </c>
      <c r="J9" s="186">
        <f>C7</f>
        <v>280000</v>
      </c>
      <c r="K9" t="s">
        <v>147</v>
      </c>
      <c r="L9">
        <v>12</v>
      </c>
      <c r="M9" t="s">
        <v>159</v>
      </c>
      <c r="N9" t="s">
        <v>148</v>
      </c>
      <c r="O9" t="s">
        <v>158</v>
      </c>
      <c r="P9">
        <v>242</v>
      </c>
      <c r="Q9" t="s">
        <v>147</v>
      </c>
      <c r="R9">
        <v>7.75</v>
      </c>
      <c r="S9" t="s">
        <v>159</v>
      </c>
      <c r="T9" t="s">
        <v>163</v>
      </c>
      <c r="U9">
        <f>ROUND((J9*L9)/(P9*R9),0)</f>
        <v>1792</v>
      </c>
    </row>
    <row r="10" spans="1:21" x14ac:dyDescent="0.2">
      <c r="A10" s="194" t="s">
        <v>108</v>
      </c>
      <c r="B10" s="200">
        <f>ROUNDUP(C10*D10*F10/1000,0)</f>
        <v>120</v>
      </c>
      <c r="C10" s="214">
        <v>10000</v>
      </c>
      <c r="D10" s="195">
        <v>12</v>
      </c>
      <c r="E10" s="196" t="s">
        <v>69</v>
      </c>
      <c r="F10" s="197">
        <v>1</v>
      </c>
      <c r="G10" s="198"/>
      <c r="H10" s="199"/>
    </row>
    <row r="11" spans="1:21" s="3" customFormat="1" x14ac:dyDescent="0.2">
      <c r="A11" s="194" t="s">
        <v>73</v>
      </c>
      <c r="B11" s="200">
        <f t="shared" si="0"/>
        <v>10</v>
      </c>
      <c r="C11" s="214">
        <v>9200</v>
      </c>
      <c r="D11" s="195">
        <v>1</v>
      </c>
      <c r="E11" s="196" t="s">
        <v>74</v>
      </c>
      <c r="F11" s="197">
        <v>1</v>
      </c>
      <c r="G11" s="198"/>
      <c r="H11" s="199" t="s">
        <v>75</v>
      </c>
    </row>
    <row r="12" spans="1:21" x14ac:dyDescent="0.2">
      <c r="A12" s="194" t="s">
        <v>3</v>
      </c>
      <c r="B12" s="200">
        <f t="shared" si="0"/>
        <v>192</v>
      </c>
      <c r="C12" s="214">
        <v>320000</v>
      </c>
      <c r="D12" s="195">
        <v>12</v>
      </c>
      <c r="E12" s="196" t="s">
        <v>69</v>
      </c>
      <c r="F12" s="197">
        <f>'必要経費概算書（令和８年度分）'!F12</f>
        <v>0.05</v>
      </c>
      <c r="G12" s="198" t="s">
        <v>76</v>
      </c>
      <c r="H12" s="199" t="s">
        <v>149</v>
      </c>
      <c r="I12">
        <f>C7+(C9*15)+C10</f>
        <v>323600</v>
      </c>
    </row>
    <row r="13" spans="1:21" x14ac:dyDescent="0.2">
      <c r="A13" s="194" t="s">
        <v>4</v>
      </c>
      <c r="B13" s="200">
        <f t="shared" si="0"/>
        <v>32</v>
      </c>
      <c r="C13" s="214">
        <f>$C$12</f>
        <v>320000</v>
      </c>
      <c r="D13" s="195">
        <v>12</v>
      </c>
      <c r="E13" s="196" t="s">
        <v>69</v>
      </c>
      <c r="F13" s="197">
        <f>'必要経費概算書（令和８年度分）'!F13</f>
        <v>8.0999999999999996E-3</v>
      </c>
      <c r="G13" s="198" t="s">
        <v>76</v>
      </c>
      <c r="H13" s="199" t="s">
        <v>156</v>
      </c>
    </row>
    <row r="14" spans="1:21" x14ac:dyDescent="0.2">
      <c r="A14" s="194" t="s">
        <v>36</v>
      </c>
      <c r="B14" s="200">
        <f t="shared" si="0"/>
        <v>14</v>
      </c>
      <c r="C14" s="214">
        <f t="shared" ref="C14:C19" si="1">$C$12</f>
        <v>320000</v>
      </c>
      <c r="D14" s="195">
        <v>12</v>
      </c>
      <c r="E14" s="196" t="s">
        <v>69</v>
      </c>
      <c r="F14" s="197">
        <f>'必要経費概算書（令和８年度分）'!F14</f>
        <v>3.5999999999999999E-3</v>
      </c>
      <c r="G14" s="198" t="s">
        <v>76</v>
      </c>
      <c r="H14" s="199" t="s">
        <v>156</v>
      </c>
    </row>
    <row r="15" spans="1:21" x14ac:dyDescent="0.2">
      <c r="A15" s="194" t="s">
        <v>154</v>
      </c>
      <c r="B15" s="200">
        <f t="shared" si="0"/>
        <v>5</v>
      </c>
      <c r="C15" s="214">
        <f t="shared" si="1"/>
        <v>320000</v>
      </c>
      <c r="D15" s="195">
        <v>12</v>
      </c>
      <c r="E15" s="196" t="s">
        <v>69</v>
      </c>
      <c r="F15" s="197">
        <f>'必要経費概算書（令和８年度分）'!F15</f>
        <v>1.15E-3</v>
      </c>
      <c r="G15" s="198" t="s">
        <v>76</v>
      </c>
      <c r="H15" s="199" t="s">
        <v>156</v>
      </c>
    </row>
    <row r="16" spans="1:21" x14ac:dyDescent="0.2">
      <c r="A16" s="194" t="s">
        <v>34</v>
      </c>
      <c r="B16" s="200">
        <f t="shared" si="0"/>
        <v>352</v>
      </c>
      <c r="C16" s="214">
        <f t="shared" si="1"/>
        <v>320000</v>
      </c>
      <c r="D16" s="195">
        <v>12</v>
      </c>
      <c r="E16" s="196" t="s">
        <v>69</v>
      </c>
      <c r="F16" s="197">
        <f>'必要経費概算書（令和８年度分）'!F16</f>
        <v>9.1499999999999998E-2</v>
      </c>
      <c r="G16" s="198" t="s">
        <v>76</v>
      </c>
      <c r="H16" s="199" t="s">
        <v>156</v>
      </c>
    </row>
    <row r="17" spans="1:21" x14ac:dyDescent="0.2">
      <c r="A17" s="194" t="s">
        <v>5</v>
      </c>
      <c r="B17" s="200">
        <f t="shared" si="0"/>
        <v>33</v>
      </c>
      <c r="C17" s="214">
        <f t="shared" si="1"/>
        <v>320000</v>
      </c>
      <c r="D17" s="195">
        <v>12</v>
      </c>
      <c r="E17" s="196" t="s">
        <v>69</v>
      </c>
      <c r="F17" s="197">
        <f>'必要経費概算書（令和８年度分）'!F17</f>
        <v>8.5000000000000006E-3</v>
      </c>
      <c r="G17" s="198" t="s">
        <v>76</v>
      </c>
      <c r="H17" s="199" t="s">
        <v>151</v>
      </c>
    </row>
    <row r="18" spans="1:21" x14ac:dyDescent="0.2">
      <c r="A18" s="194" t="s">
        <v>6</v>
      </c>
      <c r="B18" s="200">
        <f t="shared" si="0"/>
        <v>10</v>
      </c>
      <c r="C18" s="214">
        <f t="shared" si="1"/>
        <v>320000</v>
      </c>
      <c r="D18" s="195">
        <v>12</v>
      </c>
      <c r="E18" s="196" t="s">
        <v>69</v>
      </c>
      <c r="F18" s="197">
        <f>'必要経費概算書（令和８年度分）'!F18</f>
        <v>2.5000000000000001E-3</v>
      </c>
      <c r="G18" s="198" t="s">
        <v>76</v>
      </c>
      <c r="H18" s="199" t="s">
        <v>157</v>
      </c>
    </row>
    <row r="19" spans="1:21" x14ac:dyDescent="0.2">
      <c r="A19" s="194" t="s">
        <v>7</v>
      </c>
      <c r="B19" s="200">
        <f t="shared" si="0"/>
        <v>1</v>
      </c>
      <c r="C19" s="214">
        <f t="shared" si="1"/>
        <v>320000</v>
      </c>
      <c r="D19" s="195">
        <v>12</v>
      </c>
      <c r="E19" s="196" t="s">
        <v>69</v>
      </c>
      <c r="F19" s="197">
        <f>'必要経費概算書（令和８年度分）'!F19</f>
        <v>2.0000000000000002E-5</v>
      </c>
      <c r="G19" s="198" t="s">
        <v>76</v>
      </c>
      <c r="H19" s="199" t="s">
        <v>157</v>
      </c>
    </row>
    <row r="20" spans="1:21" x14ac:dyDescent="0.2">
      <c r="A20" s="194" t="s">
        <v>169</v>
      </c>
      <c r="B20" s="200">
        <f t="shared" si="0"/>
        <v>216</v>
      </c>
      <c r="C20" s="214">
        <f>ROUNDDOWN(C8*D8,-3)</f>
        <v>1302000</v>
      </c>
      <c r="D20" s="195">
        <v>1</v>
      </c>
      <c r="E20" s="196" t="s">
        <v>74</v>
      </c>
      <c r="F20" s="197">
        <f>'必要経費概算書（令和８年度分）'!F20</f>
        <v>0.16536999999999999</v>
      </c>
      <c r="G20" s="198" t="s">
        <v>76</v>
      </c>
      <c r="H20" s="199" t="s">
        <v>165</v>
      </c>
    </row>
    <row r="21" spans="1:21" x14ac:dyDescent="0.2">
      <c r="A21" s="131" t="s">
        <v>127</v>
      </c>
      <c r="B21" s="143">
        <f>SUM(B22:B35)</f>
        <v>4989</v>
      </c>
      <c r="C21" s="144"/>
      <c r="D21" s="253"/>
      <c r="E21" s="254"/>
      <c r="F21" s="253"/>
      <c r="G21" s="255"/>
      <c r="H21" s="145"/>
    </row>
    <row r="22" spans="1:21" x14ac:dyDescent="0.2">
      <c r="A22" s="194" t="s">
        <v>115</v>
      </c>
      <c r="B22" s="192">
        <f>ROUNDUP(C22*D22*F22/1000,0)</f>
        <v>2760</v>
      </c>
      <c r="C22" s="193">
        <v>230000</v>
      </c>
      <c r="D22" s="195">
        <v>12</v>
      </c>
      <c r="E22" s="196" t="s">
        <v>69</v>
      </c>
      <c r="F22" s="197">
        <v>1</v>
      </c>
      <c r="G22" s="198"/>
      <c r="H22" s="199" t="s">
        <v>77</v>
      </c>
    </row>
    <row r="23" spans="1:21" x14ac:dyDescent="0.2">
      <c r="A23" s="194" t="s">
        <v>145</v>
      </c>
      <c r="B23" s="192">
        <f>ROUNDUP(C23*D23*F23/1000,0)</f>
        <v>1070</v>
      </c>
      <c r="C23" s="193">
        <f>C22</f>
        <v>230000</v>
      </c>
      <c r="D23" s="195">
        <v>4.6500000000000004</v>
      </c>
      <c r="E23" s="196" t="s">
        <v>146</v>
      </c>
      <c r="F23" s="197">
        <v>1</v>
      </c>
      <c r="G23" s="198"/>
      <c r="H23" s="199" t="s">
        <v>167</v>
      </c>
    </row>
    <row r="24" spans="1:21" x14ac:dyDescent="0.2">
      <c r="A24" s="213" t="s">
        <v>16</v>
      </c>
      <c r="B24" s="192">
        <f t="shared" si="0"/>
        <v>332</v>
      </c>
      <c r="C24" s="193">
        <f>U24*1.25</f>
        <v>1840</v>
      </c>
      <c r="D24" s="195">
        <v>15</v>
      </c>
      <c r="E24" s="196" t="s">
        <v>71</v>
      </c>
      <c r="F24" s="197">
        <v>12</v>
      </c>
      <c r="G24" s="198" t="s">
        <v>69</v>
      </c>
      <c r="H24" s="199" t="s">
        <v>72</v>
      </c>
      <c r="I24" s="189" t="s">
        <v>158</v>
      </c>
      <c r="J24" s="186">
        <f>C22</f>
        <v>230000</v>
      </c>
      <c r="K24" t="s">
        <v>147</v>
      </c>
      <c r="L24">
        <v>12</v>
      </c>
      <c r="M24" t="s">
        <v>159</v>
      </c>
      <c r="N24" t="s">
        <v>148</v>
      </c>
      <c r="O24" t="s">
        <v>158</v>
      </c>
      <c r="P24">
        <v>242</v>
      </c>
      <c r="Q24" t="s">
        <v>147</v>
      </c>
      <c r="R24">
        <v>7.75</v>
      </c>
      <c r="S24" t="s">
        <v>159</v>
      </c>
      <c r="T24" t="s">
        <v>163</v>
      </c>
      <c r="U24">
        <f>ROUND((J24*L24)/(P24*R24),0)</f>
        <v>1472</v>
      </c>
    </row>
    <row r="25" spans="1:21" x14ac:dyDescent="0.2">
      <c r="A25" s="194" t="s">
        <v>108</v>
      </c>
      <c r="B25" s="200">
        <f t="shared" si="0"/>
        <v>120</v>
      </c>
      <c r="C25" s="214">
        <v>10000</v>
      </c>
      <c r="D25" s="195">
        <v>12</v>
      </c>
      <c r="E25" s="196" t="s">
        <v>69</v>
      </c>
      <c r="F25" s="197">
        <v>1</v>
      </c>
      <c r="G25" s="198"/>
      <c r="H25" s="199"/>
    </row>
    <row r="26" spans="1:21" s="3" customFormat="1" x14ac:dyDescent="0.2">
      <c r="A26" s="213" t="s">
        <v>78</v>
      </c>
      <c r="B26" s="192">
        <f t="shared" si="0"/>
        <v>10</v>
      </c>
      <c r="C26" s="193">
        <v>9200</v>
      </c>
      <c r="D26" s="195">
        <v>1</v>
      </c>
      <c r="E26" s="196" t="s">
        <v>74</v>
      </c>
      <c r="F26" s="197">
        <v>1</v>
      </c>
      <c r="G26" s="198"/>
      <c r="H26" s="199" t="s">
        <v>75</v>
      </c>
    </row>
    <row r="27" spans="1:21" x14ac:dyDescent="0.2">
      <c r="A27" s="213" t="s">
        <v>18</v>
      </c>
      <c r="B27" s="192">
        <f t="shared" si="0"/>
        <v>156</v>
      </c>
      <c r="C27" s="193">
        <v>260000</v>
      </c>
      <c r="D27" s="195">
        <v>12</v>
      </c>
      <c r="E27" s="196" t="s">
        <v>69</v>
      </c>
      <c r="F27" s="197">
        <f>F12</f>
        <v>0.05</v>
      </c>
      <c r="G27" s="198" t="s">
        <v>76</v>
      </c>
      <c r="H27" s="199" t="s">
        <v>160</v>
      </c>
      <c r="I27">
        <f>C22+(C24*15)+C25</f>
        <v>267600</v>
      </c>
    </row>
    <row r="28" spans="1:21" x14ac:dyDescent="0.2">
      <c r="A28" s="213" t="s">
        <v>19</v>
      </c>
      <c r="B28" s="192">
        <f t="shared" si="0"/>
        <v>26</v>
      </c>
      <c r="C28" s="193">
        <f>$C$27</f>
        <v>260000</v>
      </c>
      <c r="D28" s="195">
        <v>12</v>
      </c>
      <c r="E28" s="196" t="s">
        <v>69</v>
      </c>
      <c r="F28" s="197">
        <f t="shared" ref="F28:F35" si="2">F13</f>
        <v>8.0999999999999996E-3</v>
      </c>
      <c r="G28" s="198" t="s">
        <v>76</v>
      </c>
      <c r="H28" s="199" t="s">
        <v>160</v>
      </c>
    </row>
    <row r="29" spans="1:21" x14ac:dyDescent="0.2">
      <c r="A29" s="213" t="s">
        <v>37</v>
      </c>
      <c r="B29" s="192">
        <f t="shared" si="0"/>
        <v>12</v>
      </c>
      <c r="C29" s="193">
        <f t="shared" ref="C29:C34" si="3">$C$27</f>
        <v>260000</v>
      </c>
      <c r="D29" s="195">
        <v>12</v>
      </c>
      <c r="E29" s="196" t="s">
        <v>69</v>
      </c>
      <c r="F29" s="197">
        <f t="shared" si="2"/>
        <v>3.5999999999999999E-3</v>
      </c>
      <c r="G29" s="198" t="s">
        <v>76</v>
      </c>
      <c r="H29" s="199" t="s">
        <v>160</v>
      </c>
    </row>
    <row r="30" spans="1:21" x14ac:dyDescent="0.2">
      <c r="A30" s="194" t="s">
        <v>154</v>
      </c>
      <c r="B30" s="200">
        <f t="shared" ref="B30" si="4">ROUNDUP(C30*D30*F30/1000,0)</f>
        <v>4</v>
      </c>
      <c r="C30" s="214">
        <f t="shared" si="3"/>
        <v>260000</v>
      </c>
      <c r="D30" s="195">
        <v>12</v>
      </c>
      <c r="E30" s="196" t="s">
        <v>69</v>
      </c>
      <c r="F30" s="197">
        <f t="shared" si="2"/>
        <v>1.15E-3</v>
      </c>
      <c r="G30" s="198" t="s">
        <v>76</v>
      </c>
      <c r="H30" s="199" t="s">
        <v>160</v>
      </c>
    </row>
    <row r="31" spans="1:21" x14ac:dyDescent="0.2">
      <c r="A31" s="213" t="s">
        <v>35</v>
      </c>
      <c r="B31" s="192">
        <f t="shared" si="0"/>
        <v>286</v>
      </c>
      <c r="C31" s="193">
        <f t="shared" si="3"/>
        <v>260000</v>
      </c>
      <c r="D31" s="195">
        <v>12</v>
      </c>
      <c r="E31" s="196" t="s">
        <v>69</v>
      </c>
      <c r="F31" s="197">
        <f t="shared" si="2"/>
        <v>9.1499999999999998E-2</v>
      </c>
      <c r="G31" s="198" t="s">
        <v>76</v>
      </c>
      <c r="H31" s="199" t="s">
        <v>160</v>
      </c>
    </row>
    <row r="32" spans="1:21" x14ac:dyDescent="0.2">
      <c r="A32" s="213" t="s">
        <v>20</v>
      </c>
      <c r="B32" s="192">
        <f t="shared" si="0"/>
        <v>27</v>
      </c>
      <c r="C32" s="193">
        <f t="shared" si="3"/>
        <v>260000</v>
      </c>
      <c r="D32" s="195">
        <v>12</v>
      </c>
      <c r="E32" s="196" t="s">
        <v>69</v>
      </c>
      <c r="F32" s="197">
        <f t="shared" si="2"/>
        <v>8.5000000000000006E-3</v>
      </c>
      <c r="G32" s="198" t="s">
        <v>76</v>
      </c>
      <c r="H32" s="199" t="s">
        <v>161</v>
      </c>
    </row>
    <row r="33" spans="1:21" x14ac:dyDescent="0.2">
      <c r="A33" s="213" t="s">
        <v>21</v>
      </c>
      <c r="B33" s="192">
        <f t="shared" si="0"/>
        <v>8</v>
      </c>
      <c r="C33" s="193">
        <f t="shared" si="3"/>
        <v>260000</v>
      </c>
      <c r="D33" s="195">
        <v>12</v>
      </c>
      <c r="E33" s="196" t="s">
        <v>69</v>
      </c>
      <c r="F33" s="197">
        <f t="shared" si="2"/>
        <v>2.5000000000000001E-3</v>
      </c>
      <c r="G33" s="198" t="s">
        <v>76</v>
      </c>
      <c r="H33" s="199" t="s">
        <v>162</v>
      </c>
    </row>
    <row r="34" spans="1:21" x14ac:dyDescent="0.2">
      <c r="A34" s="215" t="s">
        <v>22</v>
      </c>
      <c r="B34" s="201">
        <f t="shared" si="0"/>
        <v>1</v>
      </c>
      <c r="C34" s="216">
        <f t="shared" si="3"/>
        <v>260000</v>
      </c>
      <c r="D34" s="204">
        <v>12</v>
      </c>
      <c r="E34" s="205" t="s">
        <v>69</v>
      </c>
      <c r="F34" s="203">
        <f t="shared" si="2"/>
        <v>2.0000000000000002E-5</v>
      </c>
      <c r="G34" s="206" t="s">
        <v>76</v>
      </c>
      <c r="H34" s="207" t="s">
        <v>162</v>
      </c>
    </row>
    <row r="35" spans="1:21" x14ac:dyDescent="0.2">
      <c r="A35" s="194" t="s">
        <v>169</v>
      </c>
      <c r="B35" s="200">
        <f t="shared" ref="B35" si="5">ROUNDUP(C35*D35*F35/1000,0)</f>
        <v>177</v>
      </c>
      <c r="C35" s="214">
        <f>ROUNDDOWN(C23*D23,-3)</f>
        <v>1069000</v>
      </c>
      <c r="D35" s="195">
        <v>1</v>
      </c>
      <c r="E35" s="196" t="s">
        <v>74</v>
      </c>
      <c r="F35" s="197">
        <f t="shared" si="2"/>
        <v>0.16536999999999999</v>
      </c>
      <c r="G35" s="198" t="s">
        <v>76</v>
      </c>
      <c r="H35" s="199" t="s">
        <v>164</v>
      </c>
    </row>
    <row r="36" spans="1:21" x14ac:dyDescent="0.2">
      <c r="A36" s="131" t="s">
        <v>128</v>
      </c>
      <c r="B36" s="143">
        <f>SUM(B37:B50)</f>
        <v>4987</v>
      </c>
      <c r="C36" s="144"/>
      <c r="D36" s="253"/>
      <c r="E36" s="254"/>
      <c r="F36" s="253"/>
      <c r="G36" s="255"/>
      <c r="H36" s="145"/>
    </row>
    <row r="37" spans="1:21" x14ac:dyDescent="0.2">
      <c r="A37" s="194" t="s">
        <v>115</v>
      </c>
      <c r="B37" s="192">
        <f>ROUNDUP(C37*D37*F37/1000,0)</f>
        <v>2760</v>
      </c>
      <c r="C37" s="193">
        <v>230000</v>
      </c>
      <c r="D37" s="195">
        <v>12</v>
      </c>
      <c r="E37" s="196" t="s">
        <v>69</v>
      </c>
      <c r="F37" s="197">
        <v>1</v>
      </c>
      <c r="G37" s="198"/>
      <c r="H37" s="199" t="s">
        <v>77</v>
      </c>
    </row>
    <row r="38" spans="1:21" x14ac:dyDescent="0.2">
      <c r="A38" s="194" t="s">
        <v>145</v>
      </c>
      <c r="B38" s="192">
        <f>ROUNDUP(C38*D38*F38/1000,0)</f>
        <v>1070</v>
      </c>
      <c r="C38" s="193">
        <f>C37</f>
        <v>230000</v>
      </c>
      <c r="D38" s="195">
        <v>4.6500000000000004</v>
      </c>
      <c r="E38" s="196" t="s">
        <v>146</v>
      </c>
      <c r="F38" s="197">
        <v>1</v>
      </c>
      <c r="G38" s="198"/>
      <c r="H38" s="199" t="s">
        <v>167</v>
      </c>
    </row>
    <row r="39" spans="1:21" x14ac:dyDescent="0.2">
      <c r="A39" s="194" t="s">
        <v>16</v>
      </c>
      <c r="B39" s="200">
        <f t="shared" si="0"/>
        <v>332</v>
      </c>
      <c r="C39" s="214">
        <f>U39*1.25</f>
        <v>1840</v>
      </c>
      <c r="D39" s="195">
        <v>15</v>
      </c>
      <c r="E39" s="196" t="s">
        <v>71</v>
      </c>
      <c r="F39" s="197">
        <v>12</v>
      </c>
      <c r="G39" s="198" t="s">
        <v>69</v>
      </c>
      <c r="H39" s="199" t="s">
        <v>72</v>
      </c>
      <c r="I39" s="189" t="s">
        <v>158</v>
      </c>
      <c r="J39" s="186">
        <f>C37</f>
        <v>230000</v>
      </c>
      <c r="K39" t="s">
        <v>147</v>
      </c>
      <c r="L39">
        <v>12</v>
      </c>
      <c r="M39" t="s">
        <v>159</v>
      </c>
      <c r="N39" t="s">
        <v>148</v>
      </c>
      <c r="O39" t="s">
        <v>158</v>
      </c>
      <c r="P39">
        <v>242</v>
      </c>
      <c r="Q39" t="s">
        <v>147</v>
      </c>
      <c r="R39">
        <v>7.75</v>
      </c>
      <c r="S39" t="s">
        <v>159</v>
      </c>
      <c r="T39" t="s">
        <v>163</v>
      </c>
      <c r="U39">
        <f>ROUND((J39*L39)/(P39*R39),0)</f>
        <v>1472</v>
      </c>
    </row>
    <row r="40" spans="1:21" x14ac:dyDescent="0.2">
      <c r="A40" s="194" t="s">
        <v>108</v>
      </c>
      <c r="B40" s="200">
        <f t="shared" si="0"/>
        <v>120</v>
      </c>
      <c r="C40" s="214">
        <v>10000</v>
      </c>
      <c r="D40" s="195">
        <v>12</v>
      </c>
      <c r="E40" s="196" t="s">
        <v>69</v>
      </c>
      <c r="F40" s="197">
        <v>1</v>
      </c>
      <c r="G40" s="198"/>
      <c r="H40" s="199"/>
    </row>
    <row r="41" spans="1:21" s="3" customFormat="1" x14ac:dyDescent="0.2">
      <c r="A41" s="213" t="s">
        <v>78</v>
      </c>
      <c r="B41" s="192">
        <f t="shared" si="0"/>
        <v>10</v>
      </c>
      <c r="C41" s="193">
        <v>9200</v>
      </c>
      <c r="D41" s="195">
        <v>1</v>
      </c>
      <c r="E41" s="196" t="s">
        <v>74</v>
      </c>
      <c r="F41" s="197">
        <v>1</v>
      </c>
      <c r="G41" s="198"/>
      <c r="H41" s="199" t="s">
        <v>75</v>
      </c>
    </row>
    <row r="42" spans="1:21" x14ac:dyDescent="0.2">
      <c r="A42" s="194" t="s">
        <v>18</v>
      </c>
      <c r="B42" s="200">
        <f t="shared" si="0"/>
        <v>156</v>
      </c>
      <c r="C42" s="214">
        <v>260000</v>
      </c>
      <c r="D42" s="195">
        <v>12</v>
      </c>
      <c r="E42" s="196" t="s">
        <v>69</v>
      </c>
      <c r="F42" s="197">
        <f>F12</f>
        <v>0.05</v>
      </c>
      <c r="G42" s="198" t="s">
        <v>76</v>
      </c>
      <c r="H42" s="199" t="s">
        <v>160</v>
      </c>
      <c r="I42">
        <f>C37+(C39*15)+C40</f>
        <v>267600</v>
      </c>
    </row>
    <row r="43" spans="1:21" x14ac:dyDescent="0.2">
      <c r="A43" s="194" t="s">
        <v>19</v>
      </c>
      <c r="B43" s="200">
        <f t="shared" si="0"/>
        <v>26</v>
      </c>
      <c r="C43" s="214">
        <f>$C$42</f>
        <v>260000</v>
      </c>
      <c r="D43" s="195">
        <v>12</v>
      </c>
      <c r="E43" s="196" t="s">
        <v>69</v>
      </c>
      <c r="F43" s="197">
        <f t="shared" ref="F43:F49" si="6">F13</f>
        <v>8.0999999999999996E-3</v>
      </c>
      <c r="G43" s="198" t="s">
        <v>76</v>
      </c>
      <c r="H43" s="199" t="s">
        <v>160</v>
      </c>
    </row>
    <row r="44" spans="1:21" x14ac:dyDescent="0.2">
      <c r="A44" s="194" t="s">
        <v>37</v>
      </c>
      <c r="B44" s="200">
        <f t="shared" si="0"/>
        <v>12</v>
      </c>
      <c r="C44" s="214">
        <f t="shared" ref="C44:C49" si="7">$C$42</f>
        <v>260000</v>
      </c>
      <c r="D44" s="195">
        <v>12</v>
      </c>
      <c r="E44" s="196" t="s">
        <v>69</v>
      </c>
      <c r="F44" s="197">
        <f t="shared" si="6"/>
        <v>3.5999999999999999E-3</v>
      </c>
      <c r="G44" s="198" t="s">
        <v>76</v>
      </c>
      <c r="H44" s="199" t="s">
        <v>160</v>
      </c>
    </row>
    <row r="45" spans="1:21" x14ac:dyDescent="0.2">
      <c r="A45" s="194" t="s">
        <v>154</v>
      </c>
      <c r="B45" s="200">
        <f t="shared" si="0"/>
        <v>2</v>
      </c>
      <c r="C45" s="214">
        <f t="shared" si="7"/>
        <v>260000</v>
      </c>
      <c r="D45" s="195">
        <v>6</v>
      </c>
      <c r="E45" s="196" t="s">
        <v>69</v>
      </c>
      <c r="F45" s="197">
        <f t="shared" si="6"/>
        <v>1.15E-3</v>
      </c>
      <c r="G45" s="198" t="s">
        <v>76</v>
      </c>
      <c r="H45" s="199" t="s">
        <v>160</v>
      </c>
    </row>
    <row r="46" spans="1:21" x14ac:dyDescent="0.2">
      <c r="A46" s="194" t="s">
        <v>35</v>
      </c>
      <c r="B46" s="200">
        <f t="shared" si="0"/>
        <v>286</v>
      </c>
      <c r="C46" s="214">
        <f t="shared" si="7"/>
        <v>260000</v>
      </c>
      <c r="D46" s="195">
        <v>12</v>
      </c>
      <c r="E46" s="196" t="s">
        <v>69</v>
      </c>
      <c r="F46" s="197">
        <f t="shared" si="6"/>
        <v>9.1499999999999998E-2</v>
      </c>
      <c r="G46" s="198" t="s">
        <v>76</v>
      </c>
      <c r="H46" s="199" t="s">
        <v>160</v>
      </c>
    </row>
    <row r="47" spans="1:21" x14ac:dyDescent="0.2">
      <c r="A47" s="194" t="s">
        <v>20</v>
      </c>
      <c r="B47" s="200">
        <f t="shared" si="0"/>
        <v>27</v>
      </c>
      <c r="C47" s="214">
        <f t="shared" si="7"/>
        <v>260000</v>
      </c>
      <c r="D47" s="195">
        <v>12</v>
      </c>
      <c r="E47" s="196" t="s">
        <v>69</v>
      </c>
      <c r="F47" s="197">
        <f t="shared" si="6"/>
        <v>8.5000000000000006E-3</v>
      </c>
      <c r="G47" s="198" t="s">
        <v>76</v>
      </c>
      <c r="H47" s="199" t="s">
        <v>161</v>
      </c>
    </row>
    <row r="48" spans="1:21" x14ac:dyDescent="0.2">
      <c r="A48" s="194" t="s">
        <v>21</v>
      </c>
      <c r="B48" s="200">
        <f t="shared" si="0"/>
        <v>8</v>
      </c>
      <c r="C48" s="214">
        <f t="shared" si="7"/>
        <v>260000</v>
      </c>
      <c r="D48" s="195">
        <v>12</v>
      </c>
      <c r="E48" s="196" t="s">
        <v>69</v>
      </c>
      <c r="F48" s="197">
        <f t="shared" si="6"/>
        <v>2.5000000000000001E-3</v>
      </c>
      <c r="G48" s="198" t="s">
        <v>76</v>
      </c>
      <c r="H48" s="199" t="s">
        <v>162</v>
      </c>
    </row>
    <row r="49" spans="1:8" x14ac:dyDescent="0.2">
      <c r="A49" s="194" t="s">
        <v>22</v>
      </c>
      <c r="B49" s="200">
        <f t="shared" si="0"/>
        <v>1</v>
      </c>
      <c r="C49" s="214">
        <f t="shared" si="7"/>
        <v>260000</v>
      </c>
      <c r="D49" s="195">
        <v>12</v>
      </c>
      <c r="E49" s="196" t="s">
        <v>69</v>
      </c>
      <c r="F49" s="197">
        <f t="shared" si="6"/>
        <v>2.0000000000000002E-5</v>
      </c>
      <c r="G49" s="198" t="s">
        <v>76</v>
      </c>
      <c r="H49" s="207" t="s">
        <v>162</v>
      </c>
    </row>
    <row r="50" spans="1:8" x14ac:dyDescent="0.2">
      <c r="A50" s="194" t="s">
        <v>169</v>
      </c>
      <c r="B50" s="200">
        <f t="shared" si="0"/>
        <v>177</v>
      </c>
      <c r="C50" s="214">
        <f>ROUNDDOWN(C38*D38,-3)</f>
        <v>1069000</v>
      </c>
      <c r="D50" s="195">
        <v>1</v>
      </c>
      <c r="E50" s="196" t="s">
        <v>74</v>
      </c>
      <c r="F50" s="197">
        <f>SUM(F42:F49)</f>
        <v>0.16536999999999999</v>
      </c>
      <c r="G50" s="198" t="s">
        <v>76</v>
      </c>
      <c r="H50" s="199" t="s">
        <v>164</v>
      </c>
    </row>
    <row r="51" spans="1:8" ht="15" customHeight="1" x14ac:dyDescent="0.2">
      <c r="A51" s="155" t="s">
        <v>47</v>
      </c>
      <c r="B51" s="156">
        <f>B52+B57+B61+B66+B71</f>
        <v>3932</v>
      </c>
      <c r="C51" s="157"/>
      <c r="D51" s="250"/>
      <c r="E51" s="251"/>
      <c r="F51" s="250"/>
      <c r="G51" s="252"/>
      <c r="H51" s="158"/>
    </row>
    <row r="52" spans="1:8" x14ac:dyDescent="0.2">
      <c r="A52" s="131" t="s">
        <v>121</v>
      </c>
      <c r="B52" s="143">
        <f>SUM(B53:B56)</f>
        <v>676</v>
      </c>
      <c r="C52" s="159"/>
      <c r="D52" s="160"/>
      <c r="E52" s="161"/>
      <c r="F52" s="162"/>
      <c r="G52" s="163"/>
      <c r="H52" s="145"/>
    </row>
    <row r="53" spans="1:8" x14ac:dyDescent="0.2">
      <c r="A53" s="146" t="s">
        <v>119</v>
      </c>
      <c r="B53" s="134">
        <f t="shared" ref="B53:B77" si="8">ROUNDUP(C53*D53*F53/1000,0)</f>
        <v>352</v>
      </c>
      <c r="C53" s="164">
        <v>29260</v>
      </c>
      <c r="D53" s="136">
        <v>3</v>
      </c>
      <c r="E53" s="137" t="s">
        <v>79</v>
      </c>
      <c r="F53" s="138">
        <v>4</v>
      </c>
      <c r="G53" s="139" t="s">
        <v>74</v>
      </c>
      <c r="H53" s="140" t="s">
        <v>80</v>
      </c>
    </row>
    <row r="54" spans="1:8" x14ac:dyDescent="0.2">
      <c r="A54" s="146" t="s">
        <v>118</v>
      </c>
      <c r="B54" s="134">
        <f t="shared" si="8"/>
        <v>88</v>
      </c>
      <c r="C54" s="164">
        <v>29260</v>
      </c>
      <c r="D54" s="136">
        <v>3</v>
      </c>
      <c r="E54" s="137" t="s">
        <v>79</v>
      </c>
      <c r="F54" s="138">
        <v>1</v>
      </c>
      <c r="G54" s="139" t="s">
        <v>74</v>
      </c>
      <c r="H54" s="140" t="s">
        <v>81</v>
      </c>
    </row>
    <row r="55" spans="1:8" x14ac:dyDescent="0.2">
      <c r="A55" s="146" t="s">
        <v>116</v>
      </c>
      <c r="B55" s="134">
        <f t="shared" si="8"/>
        <v>176</v>
      </c>
      <c r="C55" s="164">
        <v>29260</v>
      </c>
      <c r="D55" s="136">
        <v>3</v>
      </c>
      <c r="E55" s="137" t="s">
        <v>79</v>
      </c>
      <c r="F55" s="138">
        <v>2</v>
      </c>
      <c r="G55" s="139" t="s">
        <v>74</v>
      </c>
      <c r="H55" s="140" t="s">
        <v>81</v>
      </c>
    </row>
    <row r="56" spans="1:8" x14ac:dyDescent="0.2">
      <c r="A56" s="165" t="s">
        <v>117</v>
      </c>
      <c r="B56" s="166">
        <f t="shared" si="8"/>
        <v>60</v>
      </c>
      <c r="C56" s="167">
        <v>9860</v>
      </c>
      <c r="D56" s="168">
        <v>3</v>
      </c>
      <c r="E56" s="169" t="s">
        <v>79</v>
      </c>
      <c r="F56" s="170">
        <v>2</v>
      </c>
      <c r="G56" s="171" t="s">
        <v>74</v>
      </c>
      <c r="H56" s="172" t="s">
        <v>81</v>
      </c>
    </row>
    <row r="57" spans="1:8" x14ac:dyDescent="0.2">
      <c r="A57" s="131" t="s">
        <v>122</v>
      </c>
      <c r="B57" s="143">
        <f>SUM(B58:B60)</f>
        <v>294</v>
      </c>
      <c r="C57" s="173"/>
      <c r="D57" s="160"/>
      <c r="E57" s="161"/>
      <c r="F57" s="162"/>
      <c r="G57" s="163"/>
      <c r="H57" s="145"/>
    </row>
    <row r="58" spans="1:8" x14ac:dyDescent="0.2">
      <c r="A58" s="146" t="s">
        <v>8</v>
      </c>
      <c r="B58" s="134">
        <f t="shared" si="8"/>
        <v>144</v>
      </c>
      <c r="C58" s="164">
        <v>12000</v>
      </c>
      <c r="D58" s="136">
        <v>12</v>
      </c>
      <c r="E58" s="137" t="s">
        <v>69</v>
      </c>
      <c r="F58" s="138">
        <v>1</v>
      </c>
      <c r="G58" s="139"/>
      <c r="H58" s="140"/>
    </row>
    <row r="59" spans="1:8" x14ac:dyDescent="0.2">
      <c r="A59" s="147" t="s">
        <v>9</v>
      </c>
      <c r="B59" s="148">
        <f t="shared" si="8"/>
        <v>120</v>
      </c>
      <c r="C59" s="174">
        <v>10000</v>
      </c>
      <c r="D59" s="150">
        <v>12</v>
      </c>
      <c r="E59" s="151" t="s">
        <v>69</v>
      </c>
      <c r="F59" s="152">
        <v>1</v>
      </c>
      <c r="G59" s="153"/>
      <c r="H59" s="154"/>
    </row>
    <row r="60" spans="1:8" x14ac:dyDescent="0.2">
      <c r="A60" s="165" t="s">
        <v>120</v>
      </c>
      <c r="B60" s="148">
        <f t="shared" si="8"/>
        <v>30</v>
      </c>
      <c r="C60" s="167">
        <v>2500</v>
      </c>
      <c r="D60" s="150">
        <v>12</v>
      </c>
      <c r="E60" s="151" t="s">
        <v>69</v>
      </c>
      <c r="F60" s="152">
        <v>1</v>
      </c>
      <c r="G60" s="153"/>
      <c r="H60" s="172" t="s">
        <v>129</v>
      </c>
    </row>
    <row r="61" spans="1:8" x14ac:dyDescent="0.2">
      <c r="A61" s="131" t="s">
        <v>123</v>
      </c>
      <c r="B61" s="143">
        <f>SUM(B62:B65)</f>
        <v>803</v>
      </c>
      <c r="C61" s="159"/>
      <c r="D61" s="160"/>
      <c r="E61" s="161"/>
      <c r="F61" s="162"/>
      <c r="G61" s="163"/>
      <c r="H61" s="145"/>
    </row>
    <row r="62" spans="1:8" x14ac:dyDescent="0.2">
      <c r="A62" s="146" t="s">
        <v>14</v>
      </c>
      <c r="B62" s="134">
        <f t="shared" si="8"/>
        <v>192</v>
      </c>
      <c r="C62" s="164">
        <v>8000</v>
      </c>
      <c r="D62" s="136">
        <v>2</v>
      </c>
      <c r="E62" s="137" t="s">
        <v>82</v>
      </c>
      <c r="F62" s="138">
        <v>12</v>
      </c>
      <c r="G62" s="139" t="s">
        <v>69</v>
      </c>
      <c r="H62" s="140"/>
    </row>
    <row r="63" spans="1:8" x14ac:dyDescent="0.2">
      <c r="A63" s="146" t="s">
        <v>23</v>
      </c>
      <c r="B63" s="134">
        <f t="shared" si="8"/>
        <v>312</v>
      </c>
      <c r="C63" s="164">
        <v>26000</v>
      </c>
      <c r="D63" s="136">
        <v>1</v>
      </c>
      <c r="E63" s="137" t="s">
        <v>82</v>
      </c>
      <c r="F63" s="138">
        <v>12</v>
      </c>
      <c r="G63" s="139" t="s">
        <v>69</v>
      </c>
      <c r="H63" s="140" t="s">
        <v>83</v>
      </c>
    </row>
    <row r="64" spans="1:8" x14ac:dyDescent="0.2">
      <c r="A64" s="147" t="s">
        <v>135</v>
      </c>
      <c r="B64" s="134">
        <f t="shared" si="8"/>
        <v>176</v>
      </c>
      <c r="C64" s="174">
        <v>14610</v>
      </c>
      <c r="D64" s="136">
        <v>1</v>
      </c>
      <c r="E64" s="137" t="s">
        <v>82</v>
      </c>
      <c r="F64" s="138">
        <v>12</v>
      </c>
      <c r="G64" s="139" t="s">
        <v>69</v>
      </c>
      <c r="H64" s="154"/>
    </row>
    <row r="65" spans="1:8" x14ac:dyDescent="0.2">
      <c r="A65" s="165" t="s">
        <v>24</v>
      </c>
      <c r="B65" s="166">
        <f t="shared" si="8"/>
        <v>123</v>
      </c>
      <c r="C65" s="167">
        <v>10200</v>
      </c>
      <c r="D65" s="168">
        <v>1</v>
      </c>
      <c r="E65" s="169" t="s">
        <v>82</v>
      </c>
      <c r="F65" s="170">
        <v>12</v>
      </c>
      <c r="G65" s="171" t="s">
        <v>69</v>
      </c>
      <c r="H65" s="172"/>
    </row>
    <row r="66" spans="1:8" x14ac:dyDescent="0.2">
      <c r="A66" s="131" t="s">
        <v>124</v>
      </c>
      <c r="B66" s="143">
        <f>SUM(B67:B70)</f>
        <v>455</v>
      </c>
      <c r="C66" s="159"/>
      <c r="D66" s="160"/>
      <c r="E66" s="161"/>
      <c r="F66" s="162"/>
      <c r="G66" s="163"/>
      <c r="H66" s="145"/>
    </row>
    <row r="67" spans="1:8" x14ac:dyDescent="0.2">
      <c r="A67" s="146" t="s">
        <v>25</v>
      </c>
      <c r="B67" s="134">
        <f t="shared" si="8"/>
        <v>135</v>
      </c>
      <c r="C67" s="164">
        <v>140</v>
      </c>
      <c r="D67" s="136">
        <v>80</v>
      </c>
      <c r="E67" s="137" t="s">
        <v>84</v>
      </c>
      <c r="F67" s="138">
        <v>12</v>
      </c>
      <c r="G67" s="139" t="s">
        <v>69</v>
      </c>
      <c r="H67" s="140"/>
    </row>
    <row r="68" spans="1:8" x14ac:dyDescent="0.2">
      <c r="A68" s="147" t="s">
        <v>131</v>
      </c>
      <c r="B68" s="148">
        <f t="shared" si="8"/>
        <v>240</v>
      </c>
      <c r="C68" s="174">
        <v>20000</v>
      </c>
      <c r="D68" s="150">
        <v>12</v>
      </c>
      <c r="E68" s="151" t="s">
        <v>69</v>
      </c>
      <c r="F68" s="152">
        <v>1</v>
      </c>
      <c r="G68" s="153"/>
      <c r="H68" s="154" t="s">
        <v>132</v>
      </c>
    </row>
    <row r="69" spans="1:8" x14ac:dyDescent="0.2">
      <c r="A69" s="147" t="s">
        <v>133</v>
      </c>
      <c r="B69" s="148">
        <f t="shared" si="8"/>
        <v>30</v>
      </c>
      <c r="C69" s="174">
        <v>15</v>
      </c>
      <c r="D69" s="150">
        <v>2000</v>
      </c>
      <c r="E69" s="151" t="s">
        <v>92</v>
      </c>
      <c r="F69" s="152">
        <v>1</v>
      </c>
      <c r="G69" s="153"/>
      <c r="H69" s="154"/>
    </row>
    <row r="70" spans="1:8" x14ac:dyDescent="0.2">
      <c r="A70" s="147" t="s">
        <v>134</v>
      </c>
      <c r="B70" s="148">
        <f t="shared" si="8"/>
        <v>50</v>
      </c>
      <c r="C70" s="174">
        <v>25</v>
      </c>
      <c r="D70" s="150">
        <v>2000</v>
      </c>
      <c r="E70" s="151" t="s">
        <v>92</v>
      </c>
      <c r="F70" s="152">
        <v>1</v>
      </c>
      <c r="G70" s="153"/>
      <c r="H70" s="154"/>
    </row>
    <row r="71" spans="1:8" x14ac:dyDescent="0.2">
      <c r="A71" s="131" t="s">
        <v>125</v>
      </c>
      <c r="B71" s="143">
        <f>SUM(B72:B77)</f>
        <v>1704</v>
      </c>
      <c r="C71" s="159"/>
      <c r="D71" s="160"/>
      <c r="E71" s="161"/>
      <c r="F71" s="162"/>
      <c r="G71" s="163"/>
      <c r="H71" s="145"/>
    </row>
    <row r="72" spans="1:8" x14ac:dyDescent="0.2">
      <c r="A72" s="146" t="s">
        <v>29</v>
      </c>
      <c r="B72" s="134">
        <f t="shared" si="8"/>
        <v>960</v>
      </c>
      <c r="C72" s="164">
        <v>80000</v>
      </c>
      <c r="D72" s="136">
        <v>12</v>
      </c>
      <c r="E72" s="137" t="s">
        <v>69</v>
      </c>
      <c r="F72" s="138">
        <v>1</v>
      </c>
      <c r="G72" s="139"/>
      <c r="H72" s="140"/>
    </row>
    <row r="73" spans="1:8" x14ac:dyDescent="0.2">
      <c r="A73" s="146" t="s">
        <v>109</v>
      </c>
      <c r="B73" s="134">
        <f t="shared" si="8"/>
        <v>144</v>
      </c>
      <c r="C73" s="164">
        <v>6000</v>
      </c>
      <c r="D73" s="136">
        <v>2</v>
      </c>
      <c r="E73" s="137" t="s">
        <v>110</v>
      </c>
      <c r="F73" s="138">
        <v>12</v>
      </c>
      <c r="G73" s="139" t="s">
        <v>69</v>
      </c>
      <c r="H73" s="140"/>
    </row>
    <row r="74" spans="1:8" x14ac:dyDescent="0.2">
      <c r="A74" s="146" t="s">
        <v>130</v>
      </c>
      <c r="B74" s="134">
        <f t="shared" si="8"/>
        <v>240</v>
      </c>
      <c r="C74" s="164">
        <v>20000</v>
      </c>
      <c r="D74" s="136">
        <v>12</v>
      </c>
      <c r="E74" s="137" t="s">
        <v>69</v>
      </c>
      <c r="F74" s="138">
        <v>1</v>
      </c>
      <c r="G74" s="139"/>
      <c r="H74" s="140" t="s">
        <v>111</v>
      </c>
    </row>
    <row r="75" spans="1:8" x14ac:dyDescent="0.2">
      <c r="A75" s="146" t="s">
        <v>112</v>
      </c>
      <c r="B75" s="134">
        <f t="shared" si="8"/>
        <v>60</v>
      </c>
      <c r="C75" s="164">
        <v>5000</v>
      </c>
      <c r="D75" s="136">
        <v>12</v>
      </c>
      <c r="E75" s="137" t="s">
        <v>69</v>
      </c>
      <c r="F75" s="138">
        <v>1</v>
      </c>
      <c r="G75" s="139"/>
      <c r="H75" s="140"/>
    </row>
    <row r="76" spans="1:8" x14ac:dyDescent="0.2">
      <c r="A76" s="146" t="s">
        <v>113</v>
      </c>
      <c r="B76" s="134">
        <f t="shared" si="8"/>
        <v>240</v>
      </c>
      <c r="C76" s="164">
        <v>20000</v>
      </c>
      <c r="D76" s="136">
        <v>12</v>
      </c>
      <c r="E76" s="137" t="s">
        <v>69</v>
      </c>
      <c r="F76" s="138">
        <v>1</v>
      </c>
      <c r="G76" s="139"/>
      <c r="H76" s="140"/>
    </row>
    <row r="77" spans="1:8" x14ac:dyDescent="0.2">
      <c r="A77" s="175" t="s">
        <v>114</v>
      </c>
      <c r="B77" s="176">
        <f t="shared" si="8"/>
        <v>60</v>
      </c>
      <c r="C77" s="177">
        <v>5000</v>
      </c>
      <c r="D77" s="178">
        <v>12</v>
      </c>
      <c r="E77" s="179" t="s">
        <v>69</v>
      </c>
      <c r="F77" s="180">
        <v>1</v>
      </c>
      <c r="G77" s="181"/>
      <c r="H77" s="182"/>
    </row>
    <row r="78" spans="1:8" ht="15" customHeight="1" x14ac:dyDescent="0.2">
      <c r="A78" s="96" t="s">
        <v>51</v>
      </c>
      <c r="B78" s="37">
        <f>B79+B97+B110</f>
        <v>16381</v>
      </c>
      <c r="C78" s="116"/>
      <c r="D78" s="220"/>
      <c r="E78" s="221"/>
      <c r="F78" s="222"/>
      <c r="G78" s="223"/>
      <c r="H78" s="117"/>
    </row>
    <row r="79" spans="1:8" ht="15" customHeight="1" x14ac:dyDescent="0.2">
      <c r="A79" s="97" t="s">
        <v>48</v>
      </c>
      <c r="B79" s="50">
        <f>B80+B93+B86</f>
        <v>9632</v>
      </c>
      <c r="C79" s="116"/>
      <c r="D79" s="220"/>
      <c r="E79" s="221"/>
      <c r="F79" s="222"/>
      <c r="G79" s="223"/>
      <c r="H79" s="117"/>
    </row>
    <row r="80" spans="1:8" ht="15" customHeight="1" x14ac:dyDescent="0.2">
      <c r="A80" s="98" t="s">
        <v>60</v>
      </c>
      <c r="B80" s="99">
        <f>SUM(B81:B85)</f>
        <v>1502</v>
      </c>
      <c r="C80" s="116"/>
      <c r="D80" s="220"/>
      <c r="E80" s="221"/>
      <c r="F80" s="222"/>
      <c r="G80" s="223"/>
      <c r="H80" s="117"/>
    </row>
    <row r="81" spans="1:8" x14ac:dyDescent="0.2">
      <c r="A81" s="60" t="s">
        <v>10</v>
      </c>
      <c r="B81" s="61">
        <f>ROUNDUP(C81*D81*F81/1000,0)</f>
        <v>300</v>
      </c>
      <c r="C81" s="100">
        <v>30000</v>
      </c>
      <c r="D81" s="85">
        <v>5</v>
      </c>
      <c r="E81" s="86" t="s">
        <v>85</v>
      </c>
      <c r="F81" s="63">
        <v>2</v>
      </c>
      <c r="G81" s="64" t="s">
        <v>74</v>
      </c>
      <c r="H81" s="65"/>
    </row>
    <row r="82" spans="1:8" x14ac:dyDescent="0.2">
      <c r="A82" s="79" t="s">
        <v>39</v>
      </c>
      <c r="B82" s="80">
        <f>ROUNDUP(C82*D82*F82/1000,0)</f>
        <v>12</v>
      </c>
      <c r="C82" s="81">
        <v>1200</v>
      </c>
      <c r="D82" s="88">
        <v>5</v>
      </c>
      <c r="E82" s="89" t="s">
        <v>85</v>
      </c>
      <c r="F82" s="71">
        <v>2</v>
      </c>
      <c r="G82" s="72" t="s">
        <v>74</v>
      </c>
      <c r="H82" s="73"/>
    </row>
    <row r="83" spans="1:8" x14ac:dyDescent="0.2">
      <c r="A83" s="79" t="s">
        <v>11</v>
      </c>
      <c r="B83" s="80">
        <f>ROUNDUP(C83*D83*F83/1000,0)</f>
        <v>900</v>
      </c>
      <c r="C83" s="68">
        <v>30000</v>
      </c>
      <c r="D83" s="88">
        <v>3</v>
      </c>
      <c r="E83" s="89" t="s">
        <v>71</v>
      </c>
      <c r="F83" s="71">
        <v>10</v>
      </c>
      <c r="G83" s="72" t="s">
        <v>85</v>
      </c>
      <c r="H83" s="73"/>
    </row>
    <row r="84" spans="1:8" x14ac:dyDescent="0.2">
      <c r="A84" s="79" t="s">
        <v>26</v>
      </c>
      <c r="B84" s="80">
        <f>ROUNDUP(C84*D84*F84/1000,0)</f>
        <v>50</v>
      </c>
      <c r="C84" s="81">
        <v>5000</v>
      </c>
      <c r="D84" s="88">
        <v>5</v>
      </c>
      <c r="E84" s="89" t="s">
        <v>85</v>
      </c>
      <c r="F84" s="71">
        <v>2</v>
      </c>
      <c r="G84" s="72" t="s">
        <v>74</v>
      </c>
      <c r="H84" s="73"/>
    </row>
    <row r="85" spans="1:8" x14ac:dyDescent="0.2">
      <c r="A85" s="101" t="s">
        <v>86</v>
      </c>
      <c r="B85" s="82">
        <f>ROUNDUP(C85*D85*F85/1000,0)</f>
        <v>240</v>
      </c>
      <c r="C85" s="102">
        <v>120000</v>
      </c>
      <c r="D85" s="91">
        <v>1</v>
      </c>
      <c r="E85" s="92" t="s">
        <v>87</v>
      </c>
      <c r="F85" s="77">
        <v>2</v>
      </c>
      <c r="G85" s="93" t="s">
        <v>74</v>
      </c>
      <c r="H85" s="103"/>
    </row>
    <row r="86" spans="1:8" ht="15" customHeight="1" x14ac:dyDescent="0.2">
      <c r="A86" s="104" t="s">
        <v>41</v>
      </c>
      <c r="B86" s="105">
        <f>SUM(B87:B92)</f>
        <v>4080</v>
      </c>
      <c r="C86" s="116"/>
      <c r="D86" s="220"/>
      <c r="E86" s="221"/>
      <c r="F86" s="222"/>
      <c r="G86" s="223"/>
      <c r="H86" s="117"/>
    </row>
    <row r="87" spans="1:8" x14ac:dyDescent="0.2">
      <c r="A87" s="60" t="s">
        <v>10</v>
      </c>
      <c r="B87" s="61">
        <f t="shared" ref="B87:B92" si="9">ROUNDUP(C87*D87*F87/1000,0)</f>
        <v>1000</v>
      </c>
      <c r="C87" s="106">
        <v>50000</v>
      </c>
      <c r="D87" s="85">
        <v>5</v>
      </c>
      <c r="E87" s="86" t="s">
        <v>85</v>
      </c>
      <c r="F87" s="63">
        <v>4</v>
      </c>
      <c r="G87" s="64" t="s">
        <v>74</v>
      </c>
      <c r="H87" s="65"/>
    </row>
    <row r="88" spans="1:8" x14ac:dyDescent="0.2">
      <c r="A88" s="79" t="s">
        <v>88</v>
      </c>
      <c r="B88" s="80">
        <f t="shared" si="9"/>
        <v>200</v>
      </c>
      <c r="C88" s="107">
        <v>50000</v>
      </c>
      <c r="D88" s="88">
        <v>1</v>
      </c>
      <c r="E88" s="89" t="s">
        <v>89</v>
      </c>
      <c r="F88" s="71">
        <v>4</v>
      </c>
      <c r="G88" s="72" t="s">
        <v>74</v>
      </c>
      <c r="H88" s="73"/>
    </row>
    <row r="89" spans="1:8" x14ac:dyDescent="0.2">
      <c r="A89" s="79" t="s">
        <v>11</v>
      </c>
      <c r="B89" s="80">
        <f t="shared" si="9"/>
        <v>1800</v>
      </c>
      <c r="C89" s="107">
        <v>30000</v>
      </c>
      <c r="D89" s="88">
        <v>3</v>
      </c>
      <c r="E89" s="89" t="s">
        <v>71</v>
      </c>
      <c r="F89" s="71">
        <v>20</v>
      </c>
      <c r="G89" s="72" t="s">
        <v>85</v>
      </c>
      <c r="H89" s="73"/>
    </row>
    <row r="90" spans="1:8" x14ac:dyDescent="0.2">
      <c r="A90" s="79" t="s">
        <v>26</v>
      </c>
      <c r="B90" s="80">
        <f t="shared" si="9"/>
        <v>100</v>
      </c>
      <c r="C90" s="107">
        <v>5000</v>
      </c>
      <c r="D90" s="88">
        <v>5</v>
      </c>
      <c r="E90" s="89" t="s">
        <v>85</v>
      </c>
      <c r="F90" s="71">
        <v>4</v>
      </c>
      <c r="G90" s="72" t="s">
        <v>74</v>
      </c>
      <c r="H90" s="73"/>
    </row>
    <row r="91" spans="1:8" x14ac:dyDescent="0.2">
      <c r="A91" s="79" t="s">
        <v>14</v>
      </c>
      <c r="B91" s="80">
        <f t="shared" si="9"/>
        <v>500</v>
      </c>
      <c r="C91" s="107">
        <v>2500</v>
      </c>
      <c r="D91" s="88">
        <v>10</v>
      </c>
      <c r="E91" s="89" t="s">
        <v>85</v>
      </c>
      <c r="F91" s="71">
        <v>20</v>
      </c>
      <c r="G91" s="72" t="s">
        <v>90</v>
      </c>
      <c r="H91" s="73"/>
    </row>
    <row r="92" spans="1:8" x14ac:dyDescent="0.2">
      <c r="A92" s="46" t="s">
        <v>86</v>
      </c>
      <c r="B92" s="80">
        <f t="shared" si="9"/>
        <v>480</v>
      </c>
      <c r="C92" s="108">
        <v>120000</v>
      </c>
      <c r="D92" s="91">
        <v>1</v>
      </c>
      <c r="E92" s="92" t="s">
        <v>87</v>
      </c>
      <c r="F92" s="77">
        <v>4</v>
      </c>
      <c r="G92" s="93" t="s">
        <v>74</v>
      </c>
      <c r="H92" s="103"/>
    </row>
    <row r="93" spans="1:8" ht="15" customHeight="1" x14ac:dyDescent="0.2">
      <c r="A93" s="53" t="s">
        <v>91</v>
      </c>
      <c r="B93" s="51">
        <f>SUM(B94:B96)</f>
        <v>4050</v>
      </c>
      <c r="C93" s="116"/>
      <c r="D93" s="220"/>
      <c r="E93" s="221"/>
      <c r="F93" s="222"/>
      <c r="G93" s="223"/>
      <c r="H93" s="117"/>
    </row>
    <row r="94" spans="1:8" x14ac:dyDescent="0.2">
      <c r="A94" s="79" t="s">
        <v>44</v>
      </c>
      <c r="B94" s="80">
        <f>ROUNDUP(C94*D94*F94/1000,0)</f>
        <v>3600</v>
      </c>
      <c r="C94" s="62">
        <v>60000</v>
      </c>
      <c r="D94" s="85">
        <v>2</v>
      </c>
      <c r="E94" s="86" t="s">
        <v>71</v>
      </c>
      <c r="F94" s="63">
        <v>30</v>
      </c>
      <c r="G94" s="64" t="s">
        <v>74</v>
      </c>
      <c r="H94" s="65"/>
    </row>
    <row r="95" spans="1:8" x14ac:dyDescent="0.2">
      <c r="A95" s="79" t="s">
        <v>136</v>
      </c>
      <c r="B95" s="80">
        <f>ROUNDUP(C95*D95*F95/1000,0)</f>
        <v>250</v>
      </c>
      <c r="C95" s="81">
        <v>5000</v>
      </c>
      <c r="D95" s="88">
        <v>50</v>
      </c>
      <c r="E95" s="89" t="s">
        <v>74</v>
      </c>
      <c r="F95" s="71">
        <v>1</v>
      </c>
      <c r="G95" s="72"/>
      <c r="H95" s="73" t="s">
        <v>137</v>
      </c>
    </row>
    <row r="96" spans="1:8" x14ac:dyDescent="0.2">
      <c r="A96" s="66" t="s">
        <v>42</v>
      </c>
      <c r="B96" s="67">
        <f>ROUNDUP(C96*D96*F96/1000,0)</f>
        <v>200</v>
      </c>
      <c r="C96" s="81">
        <v>100000</v>
      </c>
      <c r="D96" s="88">
        <v>2</v>
      </c>
      <c r="E96" s="89" t="s">
        <v>74</v>
      </c>
      <c r="F96" s="71">
        <v>1</v>
      </c>
      <c r="G96" s="72"/>
      <c r="H96" s="73"/>
    </row>
    <row r="97" spans="1:8" ht="15" customHeight="1" x14ac:dyDescent="0.2">
      <c r="A97" s="97" t="s">
        <v>49</v>
      </c>
      <c r="B97" s="50">
        <f>B98+B104</f>
        <v>2494</v>
      </c>
      <c r="C97" s="116"/>
      <c r="D97" s="220"/>
      <c r="E97" s="221"/>
      <c r="F97" s="222"/>
      <c r="G97" s="223"/>
      <c r="H97" s="117"/>
    </row>
    <row r="98" spans="1:8" ht="15" customHeight="1" x14ac:dyDescent="0.2">
      <c r="A98" s="109" t="s">
        <v>40</v>
      </c>
      <c r="B98" s="51">
        <f>SUM(B99:B103)</f>
        <v>1178</v>
      </c>
      <c r="C98" s="116"/>
      <c r="D98" s="220"/>
      <c r="E98" s="221"/>
      <c r="F98" s="222"/>
      <c r="G98" s="223"/>
      <c r="H98" s="117"/>
    </row>
    <row r="99" spans="1:8" x14ac:dyDescent="0.2">
      <c r="A99" s="66" t="s">
        <v>10</v>
      </c>
      <c r="B99" s="47">
        <f>ROUNDUP(C99*D99*F99/1000,0)</f>
        <v>360</v>
      </c>
      <c r="C99" s="62">
        <v>30000</v>
      </c>
      <c r="D99" s="85">
        <v>3</v>
      </c>
      <c r="E99" s="86" t="s">
        <v>85</v>
      </c>
      <c r="F99" s="63">
        <v>4</v>
      </c>
      <c r="G99" s="64" t="s">
        <v>74</v>
      </c>
      <c r="H99" s="65"/>
    </row>
    <row r="100" spans="1:8" x14ac:dyDescent="0.2">
      <c r="A100" s="79" t="s">
        <v>93</v>
      </c>
      <c r="B100" s="48">
        <f>ROUNDUP(C100*D100*F100/1000,0)</f>
        <v>24</v>
      </c>
      <c r="C100" s="81">
        <v>2000</v>
      </c>
      <c r="D100" s="88">
        <v>3</v>
      </c>
      <c r="E100" s="89" t="s">
        <v>85</v>
      </c>
      <c r="F100" s="71">
        <v>4</v>
      </c>
      <c r="G100" s="72" t="s">
        <v>74</v>
      </c>
      <c r="H100" s="73"/>
    </row>
    <row r="101" spans="1:8" x14ac:dyDescent="0.2">
      <c r="A101" s="79" t="s">
        <v>11</v>
      </c>
      <c r="B101" s="48">
        <f>ROUNDUP(C101*D101*F101/1000,0)</f>
        <v>234</v>
      </c>
      <c r="C101" s="81">
        <v>6500</v>
      </c>
      <c r="D101" s="88">
        <v>3</v>
      </c>
      <c r="E101" s="89" t="s">
        <v>71</v>
      </c>
      <c r="F101" s="71">
        <v>12</v>
      </c>
      <c r="G101" s="72" t="s">
        <v>85</v>
      </c>
      <c r="H101" s="110"/>
    </row>
    <row r="102" spans="1:8" x14ac:dyDescent="0.2">
      <c r="A102" s="79" t="s">
        <v>38</v>
      </c>
      <c r="B102" s="48">
        <f>ROUNDUP(C102*D102*F102/1000,0)</f>
        <v>80</v>
      </c>
      <c r="C102" s="81">
        <v>1000</v>
      </c>
      <c r="D102" s="88">
        <v>20</v>
      </c>
      <c r="E102" s="89" t="s">
        <v>79</v>
      </c>
      <c r="F102" s="71">
        <v>4</v>
      </c>
      <c r="G102" s="72" t="s">
        <v>74</v>
      </c>
      <c r="H102" s="73"/>
    </row>
    <row r="103" spans="1:8" x14ac:dyDescent="0.2">
      <c r="A103" s="79" t="s">
        <v>94</v>
      </c>
      <c r="B103" s="48">
        <f>ROUNDUP(C103*D103*F103/1000,0)</f>
        <v>480</v>
      </c>
      <c r="C103" s="102">
        <v>120000</v>
      </c>
      <c r="D103" s="91">
        <v>1</v>
      </c>
      <c r="E103" s="92" t="s">
        <v>87</v>
      </c>
      <c r="F103" s="77">
        <v>4</v>
      </c>
      <c r="G103" s="93" t="s">
        <v>74</v>
      </c>
      <c r="H103" s="103"/>
    </row>
    <row r="104" spans="1:8" ht="15" customHeight="1" x14ac:dyDescent="0.2">
      <c r="A104" s="109" t="s">
        <v>65</v>
      </c>
      <c r="B104" s="51">
        <f>SUM(B105:B109)</f>
        <v>1316</v>
      </c>
      <c r="C104" s="116"/>
      <c r="D104" s="220"/>
      <c r="E104" s="221"/>
      <c r="F104" s="222"/>
      <c r="G104" s="223"/>
      <c r="H104" s="117"/>
    </row>
    <row r="105" spans="1:8" x14ac:dyDescent="0.2">
      <c r="A105" s="66" t="s">
        <v>10</v>
      </c>
      <c r="B105" s="47">
        <f>ROUNDUP(C105*D105*F105/1000,0)</f>
        <v>400</v>
      </c>
      <c r="C105" s="62">
        <v>50000</v>
      </c>
      <c r="D105" s="85">
        <v>4</v>
      </c>
      <c r="E105" s="86" t="s">
        <v>85</v>
      </c>
      <c r="F105" s="63">
        <v>2</v>
      </c>
      <c r="G105" s="64" t="s">
        <v>74</v>
      </c>
      <c r="H105" s="65"/>
    </row>
    <row r="106" spans="1:8" x14ac:dyDescent="0.2">
      <c r="A106" s="79" t="s">
        <v>95</v>
      </c>
      <c r="B106" s="48">
        <f>ROUNDUP(C106*D106*F106/1000,0)</f>
        <v>100</v>
      </c>
      <c r="C106" s="81">
        <v>50000</v>
      </c>
      <c r="D106" s="88">
        <v>1</v>
      </c>
      <c r="E106" s="89" t="s">
        <v>89</v>
      </c>
      <c r="F106" s="71">
        <v>2</v>
      </c>
      <c r="G106" s="72" t="s">
        <v>74</v>
      </c>
      <c r="H106" s="73"/>
    </row>
    <row r="107" spans="1:8" x14ac:dyDescent="0.2">
      <c r="A107" s="79" t="s">
        <v>11</v>
      </c>
      <c r="B107" s="48">
        <f>ROUNDUP(C107*D107*F107/1000,0)</f>
        <v>256</v>
      </c>
      <c r="C107" s="81">
        <v>8000</v>
      </c>
      <c r="D107" s="88">
        <v>4</v>
      </c>
      <c r="E107" s="89" t="s">
        <v>71</v>
      </c>
      <c r="F107" s="71">
        <v>8</v>
      </c>
      <c r="G107" s="72" t="s">
        <v>85</v>
      </c>
      <c r="H107" s="73"/>
    </row>
    <row r="108" spans="1:8" x14ac:dyDescent="0.2">
      <c r="A108" s="79" t="s">
        <v>96</v>
      </c>
      <c r="B108" s="48">
        <f>ROUNDUP(C108*D108*F108/1000,0)</f>
        <v>160</v>
      </c>
      <c r="C108" s="81">
        <v>5000</v>
      </c>
      <c r="D108" s="88">
        <v>4</v>
      </c>
      <c r="E108" s="89" t="s">
        <v>71</v>
      </c>
      <c r="F108" s="71">
        <v>8</v>
      </c>
      <c r="G108" s="72" t="s">
        <v>85</v>
      </c>
      <c r="H108" s="73"/>
    </row>
    <row r="109" spans="1:8" x14ac:dyDescent="0.2">
      <c r="A109" s="79" t="s">
        <v>97</v>
      </c>
      <c r="B109" s="48">
        <f>ROUNDUP(C109*D109*F109/1000,0)</f>
        <v>400</v>
      </c>
      <c r="C109" s="102">
        <v>200000</v>
      </c>
      <c r="D109" s="91">
        <v>1</v>
      </c>
      <c r="E109" s="92" t="s">
        <v>87</v>
      </c>
      <c r="F109" s="77">
        <v>2</v>
      </c>
      <c r="G109" s="93" t="s">
        <v>74</v>
      </c>
      <c r="H109" s="94"/>
    </row>
    <row r="110" spans="1:8" ht="15" customHeight="1" x14ac:dyDescent="0.2">
      <c r="A110" s="97" t="s">
        <v>50</v>
      </c>
      <c r="B110" s="50">
        <f>B111+B114+B120</f>
        <v>4255</v>
      </c>
      <c r="C110" s="116"/>
      <c r="D110" s="220"/>
      <c r="E110" s="221"/>
      <c r="F110" s="222"/>
      <c r="G110" s="223"/>
      <c r="H110" s="117"/>
    </row>
    <row r="111" spans="1:8" ht="15" customHeight="1" x14ac:dyDescent="0.2">
      <c r="A111" s="109" t="s">
        <v>28</v>
      </c>
      <c r="B111" s="51">
        <f>SUM(B112:B113)</f>
        <v>154</v>
      </c>
      <c r="C111" s="116"/>
      <c r="D111" s="220"/>
      <c r="E111" s="221"/>
      <c r="F111" s="222"/>
      <c r="G111" s="223"/>
      <c r="H111" s="117"/>
    </row>
    <row r="112" spans="1:8" x14ac:dyDescent="0.2">
      <c r="A112" s="79" t="s">
        <v>13</v>
      </c>
      <c r="B112" s="48">
        <f>ROUNDUP(C112*D112*F112/1000,0)</f>
        <v>60</v>
      </c>
      <c r="C112" s="62">
        <v>5000</v>
      </c>
      <c r="D112" s="85">
        <v>12</v>
      </c>
      <c r="E112" s="86" t="s">
        <v>69</v>
      </c>
      <c r="F112" s="63">
        <v>1</v>
      </c>
      <c r="G112" s="64"/>
      <c r="H112" s="65"/>
    </row>
    <row r="113" spans="1:8" x14ac:dyDescent="0.2">
      <c r="A113" s="111" t="s">
        <v>15</v>
      </c>
      <c r="B113" s="52">
        <f>ROUNDUP(C113*D113*F113/1000,0)</f>
        <v>94</v>
      </c>
      <c r="C113" s="102">
        <v>7800</v>
      </c>
      <c r="D113" s="91">
        <v>12</v>
      </c>
      <c r="E113" s="92" t="s">
        <v>69</v>
      </c>
      <c r="F113" s="77">
        <v>1</v>
      </c>
      <c r="G113" s="93"/>
      <c r="H113" s="94"/>
    </row>
    <row r="114" spans="1:8" ht="15" customHeight="1" x14ac:dyDescent="0.2">
      <c r="A114" s="109" t="s">
        <v>45</v>
      </c>
      <c r="B114" s="51">
        <f>SUM(B115:B119)</f>
        <v>3375</v>
      </c>
      <c r="C114" s="116"/>
      <c r="D114" s="220"/>
      <c r="E114" s="221"/>
      <c r="F114" s="222"/>
      <c r="G114" s="223"/>
      <c r="H114" s="117"/>
    </row>
    <row r="115" spans="1:8" x14ac:dyDescent="0.2">
      <c r="A115" s="79" t="s">
        <v>11</v>
      </c>
      <c r="B115" s="48">
        <f>ROUNDUP(C115*D115*F115/1000,0)</f>
        <v>1620</v>
      </c>
      <c r="C115" s="62">
        <v>30000</v>
      </c>
      <c r="D115" s="85">
        <v>3</v>
      </c>
      <c r="E115" s="86" t="s">
        <v>71</v>
      </c>
      <c r="F115" s="63">
        <v>18</v>
      </c>
      <c r="G115" s="64" t="s">
        <v>85</v>
      </c>
      <c r="H115" s="65"/>
    </row>
    <row r="116" spans="1:8" x14ac:dyDescent="0.2">
      <c r="A116" s="79" t="s">
        <v>27</v>
      </c>
      <c r="B116" s="48">
        <f>ROUNDUP(C116*D116*F116/1000,0)</f>
        <v>270</v>
      </c>
      <c r="C116" s="81">
        <v>15000</v>
      </c>
      <c r="D116" s="88">
        <v>3</v>
      </c>
      <c r="E116" s="89" t="s">
        <v>85</v>
      </c>
      <c r="F116" s="71">
        <v>6</v>
      </c>
      <c r="G116" s="72" t="s">
        <v>74</v>
      </c>
      <c r="H116" s="73"/>
    </row>
    <row r="117" spans="1:8" x14ac:dyDescent="0.2">
      <c r="A117" s="66" t="s">
        <v>30</v>
      </c>
      <c r="B117" s="47">
        <f>ROUNDUP(C117*D117*F117/1000,0)</f>
        <v>30</v>
      </c>
      <c r="C117" s="81">
        <v>50</v>
      </c>
      <c r="D117" s="88">
        <v>100</v>
      </c>
      <c r="E117" s="89" t="s">
        <v>92</v>
      </c>
      <c r="F117" s="71">
        <v>6</v>
      </c>
      <c r="G117" s="72" t="s">
        <v>74</v>
      </c>
      <c r="H117" s="73"/>
    </row>
    <row r="118" spans="1:8" x14ac:dyDescent="0.2">
      <c r="A118" s="66" t="s">
        <v>98</v>
      </c>
      <c r="B118" s="47">
        <f>ROUNDUP(C118*D118*F118/1000,0)</f>
        <v>255</v>
      </c>
      <c r="C118" s="81">
        <v>85</v>
      </c>
      <c r="D118" s="195">
        <v>500</v>
      </c>
      <c r="E118" s="89" t="s">
        <v>99</v>
      </c>
      <c r="F118" s="71">
        <v>6</v>
      </c>
      <c r="G118" s="72" t="s">
        <v>74</v>
      </c>
      <c r="H118" s="73"/>
    </row>
    <row r="119" spans="1:8" x14ac:dyDescent="0.2">
      <c r="A119" s="79" t="s">
        <v>100</v>
      </c>
      <c r="B119" s="48">
        <f>ROUNDUP(C119*D119*F119/1000,0)</f>
        <v>1200</v>
      </c>
      <c r="C119" s="102">
        <v>200000</v>
      </c>
      <c r="D119" s="91">
        <v>1</v>
      </c>
      <c r="E119" s="92" t="s">
        <v>87</v>
      </c>
      <c r="F119" s="77">
        <v>6</v>
      </c>
      <c r="G119" s="93" t="s">
        <v>74</v>
      </c>
      <c r="H119" s="94"/>
    </row>
    <row r="120" spans="1:8" ht="15" customHeight="1" x14ac:dyDescent="0.2">
      <c r="A120" s="109" t="s">
        <v>101</v>
      </c>
      <c r="B120" s="51">
        <f>SUM(B121:B123)</f>
        <v>726</v>
      </c>
      <c r="C120" s="116"/>
      <c r="D120" s="220"/>
      <c r="E120" s="221"/>
      <c r="F120" s="222"/>
      <c r="G120" s="223"/>
      <c r="H120" s="117"/>
    </row>
    <row r="121" spans="1:8" x14ac:dyDescent="0.2">
      <c r="A121" s="79" t="s">
        <v>43</v>
      </c>
      <c r="B121" s="48">
        <f>ROUNDUP(C121*D121*F121/1000,0)</f>
        <v>468</v>
      </c>
      <c r="C121" s="62">
        <v>7800</v>
      </c>
      <c r="D121" s="217">
        <v>1</v>
      </c>
      <c r="E121" s="86" t="s">
        <v>102</v>
      </c>
      <c r="F121" s="218">
        <v>60</v>
      </c>
      <c r="G121" s="64" t="s">
        <v>79</v>
      </c>
      <c r="H121" s="65"/>
    </row>
    <row r="122" spans="1:8" x14ac:dyDescent="0.2">
      <c r="A122" s="66" t="s">
        <v>30</v>
      </c>
      <c r="B122" s="47">
        <f>ROUNDUP(C122*D122*F122/1000,0)</f>
        <v>18</v>
      </c>
      <c r="C122" s="81">
        <v>200</v>
      </c>
      <c r="D122" s="88">
        <v>45</v>
      </c>
      <c r="E122" s="89" t="s">
        <v>92</v>
      </c>
      <c r="F122" s="71">
        <v>2</v>
      </c>
      <c r="G122" s="72" t="s">
        <v>74</v>
      </c>
      <c r="H122" s="73"/>
    </row>
    <row r="123" spans="1:8" ht="13.5" thickBot="1" x14ac:dyDescent="0.25">
      <c r="A123" s="79" t="s">
        <v>103</v>
      </c>
      <c r="B123" s="48">
        <f>ROUNDUP(C123*D123*F123/1000,0)</f>
        <v>240</v>
      </c>
      <c r="C123" s="102">
        <v>120000</v>
      </c>
      <c r="D123" s="91">
        <v>1</v>
      </c>
      <c r="E123" s="92" t="s">
        <v>87</v>
      </c>
      <c r="F123" s="77">
        <v>2</v>
      </c>
      <c r="G123" s="93" t="s">
        <v>74</v>
      </c>
      <c r="H123" s="103"/>
    </row>
    <row r="124" spans="1:8" ht="15" customHeight="1" x14ac:dyDescent="0.2">
      <c r="A124" s="57" t="s">
        <v>61</v>
      </c>
      <c r="B124" s="38">
        <f>B5+B51+B78</f>
        <v>36340</v>
      </c>
      <c r="C124" s="224"/>
      <c r="D124" s="225"/>
      <c r="E124" s="225"/>
      <c r="F124" s="225"/>
      <c r="G124" s="225"/>
      <c r="H124" s="226"/>
    </row>
    <row r="125" spans="1:8" ht="15" customHeight="1" x14ac:dyDescent="0.2">
      <c r="A125" s="112" t="s">
        <v>53</v>
      </c>
      <c r="B125" s="188">
        <f>ROUNDDOWN(B124*0.1,1)</f>
        <v>3634</v>
      </c>
      <c r="C125" s="227"/>
      <c r="D125" s="228"/>
      <c r="E125" s="228"/>
      <c r="F125" s="228"/>
      <c r="G125" s="228"/>
      <c r="H125" s="229"/>
    </row>
    <row r="126" spans="1:8" ht="23.25" customHeight="1" thickBot="1" x14ac:dyDescent="0.25">
      <c r="A126" s="2" t="s">
        <v>62</v>
      </c>
      <c r="B126" s="190">
        <f>B124+B125</f>
        <v>39974</v>
      </c>
      <c r="C126" s="230"/>
      <c r="D126" s="231"/>
      <c r="E126" s="231"/>
      <c r="F126" s="231"/>
      <c r="G126" s="231"/>
      <c r="H126" s="232"/>
    </row>
  </sheetData>
  <mergeCells count="42">
    <mergeCell ref="A1:H1"/>
    <mergeCell ref="C3:G3"/>
    <mergeCell ref="D5:E5"/>
    <mergeCell ref="F5:G5"/>
    <mergeCell ref="A3:A4"/>
    <mergeCell ref="B3:B4"/>
    <mergeCell ref="D4:E4"/>
    <mergeCell ref="F4:G4"/>
    <mergeCell ref="H3:H4"/>
    <mergeCell ref="D80:E80"/>
    <mergeCell ref="F80:G80"/>
    <mergeCell ref="D86:E86"/>
    <mergeCell ref="F86:G86"/>
    <mergeCell ref="D93:E93"/>
    <mergeCell ref="F93:G93"/>
    <mergeCell ref="D6:E6"/>
    <mergeCell ref="F6:G6"/>
    <mergeCell ref="D21:E21"/>
    <mergeCell ref="F21:G21"/>
    <mergeCell ref="D36:E36"/>
    <mergeCell ref="F36:G36"/>
    <mergeCell ref="D104:E104"/>
    <mergeCell ref="F104:G104"/>
    <mergeCell ref="D110:E110"/>
    <mergeCell ref="F120:G120"/>
    <mergeCell ref="D97:E97"/>
    <mergeCell ref="F97:G97"/>
    <mergeCell ref="D98:E98"/>
    <mergeCell ref="F98:G98"/>
    <mergeCell ref="F110:G110"/>
    <mergeCell ref="D51:E51"/>
    <mergeCell ref="F51:G51"/>
    <mergeCell ref="D78:E78"/>
    <mergeCell ref="F78:G78"/>
    <mergeCell ref="D79:E79"/>
    <mergeCell ref="F79:G79"/>
    <mergeCell ref="C124:H126"/>
    <mergeCell ref="D111:E111"/>
    <mergeCell ref="F111:G111"/>
    <mergeCell ref="D114:E114"/>
    <mergeCell ref="F114:G114"/>
    <mergeCell ref="D120:E120"/>
  </mergeCells>
  <phoneticPr fontId="7"/>
  <printOptions horizontalCentered="1"/>
  <pageMargins left="0" right="0" top="0.78740157480314965" bottom="0.39370078740157483" header="0.31496062992125984" footer="0"/>
  <pageSetup paperSize="9" scale="76" fitToHeight="0" orientation="portrait" r:id="rId1"/>
  <headerFooter>
    <oddHeader>&amp;R&amp;10様式第３号　&amp;A　&amp;P／&amp;N</oddHeader>
    <oddFooter>&amp;C&amp;10&amp;A　&amp;P／&amp;N</oddFooter>
  </headerFooter>
  <rowBreaks count="1" manualBreakCount="1">
    <brk id="77" max="7"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EFEC6-C408-4AD1-8ABA-AF02117EBA06}">
  <dimension ref="A1:L19"/>
  <sheetViews>
    <sheetView view="pageBreakPreview" zoomScale="115" zoomScaleNormal="100" zoomScaleSheetLayoutView="115" zoomScalePageLayoutView="90" workbookViewId="0">
      <selection sqref="A1:K1"/>
    </sheetView>
  </sheetViews>
  <sheetFormatPr defaultRowHeight="13" x14ac:dyDescent="0.2"/>
  <cols>
    <col min="1" max="2" width="2.453125" customWidth="1"/>
    <col min="3" max="3" width="24" customWidth="1"/>
    <col min="4" max="4" width="14.08984375" customWidth="1"/>
    <col min="5" max="5" width="14.08984375" style="1" customWidth="1"/>
    <col min="6" max="7" width="14.08984375" customWidth="1"/>
    <col min="8" max="8" width="9" customWidth="1"/>
    <col min="9" max="11" width="14.08984375" customWidth="1"/>
  </cols>
  <sheetData>
    <row r="1" spans="1:12" ht="22.5" customHeight="1" x14ac:dyDescent="0.2">
      <c r="B1" s="235" t="s">
        <v>59</v>
      </c>
      <c r="C1" s="235"/>
      <c r="D1" s="235"/>
      <c r="E1" s="235"/>
      <c r="F1" s="235"/>
      <c r="G1" s="235"/>
      <c r="H1" s="235"/>
      <c r="I1" s="235"/>
      <c r="J1" s="235"/>
      <c r="K1" s="235"/>
    </row>
    <row r="2" spans="1:12" ht="25.5" customHeight="1" x14ac:dyDescent="0.2">
      <c r="E2" s="272" t="s">
        <v>58</v>
      </c>
      <c r="F2" s="272"/>
      <c r="G2" s="272"/>
      <c r="H2" s="272"/>
      <c r="I2" s="272"/>
      <c r="J2" s="272"/>
      <c r="K2" s="272"/>
    </row>
    <row r="3" spans="1:12" ht="18" customHeight="1" thickBot="1" x14ac:dyDescent="0.25">
      <c r="E3" s="115"/>
      <c r="F3" s="115"/>
      <c r="G3" s="115"/>
      <c r="H3" s="115"/>
      <c r="I3" s="115"/>
      <c r="J3" s="115"/>
      <c r="K3" s="115"/>
    </row>
    <row r="4" spans="1:12" ht="29.25" customHeight="1" x14ac:dyDescent="0.2">
      <c r="B4" s="273"/>
      <c r="C4" s="273"/>
      <c r="D4" s="191">
        <v>8</v>
      </c>
      <c r="E4" s="191">
        <v>9</v>
      </c>
      <c r="F4" s="191">
        <v>10</v>
      </c>
      <c r="G4" s="4" t="s">
        <v>17</v>
      </c>
      <c r="H4" s="42"/>
      <c r="I4" s="219" t="s">
        <v>105</v>
      </c>
      <c r="J4" s="219" t="s">
        <v>141</v>
      </c>
      <c r="K4" s="219" t="s">
        <v>168</v>
      </c>
    </row>
    <row r="5" spans="1:12" ht="29.25" customHeight="1" x14ac:dyDescent="0.2">
      <c r="A5" s="271"/>
      <c r="B5" s="274" t="s">
        <v>46</v>
      </c>
      <c r="C5" s="274"/>
      <c r="D5" s="21">
        <f>'必要経費概算書（令和８年度分）'!B5*1000</f>
        <v>8043000</v>
      </c>
      <c r="E5" s="21">
        <f>'必要経費概算書（令和９年度分）'!B5*1000</f>
        <v>16023000</v>
      </c>
      <c r="F5" s="21">
        <f>'必要経費概算書（令和10年度分）'!B5*1000</f>
        <v>16027000</v>
      </c>
      <c r="G5" s="5">
        <f t="shared" ref="G5:G11" si="0">SUM(D5:F5)</f>
        <v>40093000</v>
      </c>
      <c r="H5" s="43"/>
      <c r="I5" s="41">
        <f>D5/D11</f>
        <v>0.39797130133597231</v>
      </c>
      <c r="J5" s="41">
        <f>E5/E11</f>
        <v>0.44096763540290623</v>
      </c>
      <c r="K5" s="41">
        <f>F5/F11</f>
        <v>0.44102916895982386</v>
      </c>
    </row>
    <row r="6" spans="1:12" ht="29.25" customHeight="1" x14ac:dyDescent="0.2">
      <c r="A6" s="271"/>
      <c r="B6" s="275" t="s">
        <v>47</v>
      </c>
      <c r="C6" s="276"/>
      <c r="D6" s="21">
        <f>'必要経費概算書（令和８年度分）'!B51*1000</f>
        <v>2051000</v>
      </c>
      <c r="E6" s="21">
        <f>'必要経費概算書（令和９年度分）'!B51*1000</f>
        <v>3932000</v>
      </c>
      <c r="F6" s="21">
        <f>'必要経費概算書（令和10年度分）'!B51*1000</f>
        <v>3932000</v>
      </c>
      <c r="G6" s="5">
        <f t="shared" si="0"/>
        <v>9915000</v>
      </c>
      <c r="H6" s="44"/>
      <c r="I6" s="268" t="s">
        <v>143</v>
      </c>
      <c r="J6" s="268"/>
      <c r="K6" s="268"/>
      <c r="L6" s="268"/>
    </row>
    <row r="7" spans="1:12" ht="29.25" customHeight="1" x14ac:dyDescent="0.2">
      <c r="A7" s="271"/>
      <c r="B7" s="29" t="s">
        <v>51</v>
      </c>
      <c r="C7" s="9"/>
      <c r="D7" s="24">
        <f>SUM(D8:D10)</f>
        <v>10116000</v>
      </c>
      <c r="E7" s="10">
        <f>SUM(E8:E10)</f>
        <v>16381000</v>
      </c>
      <c r="F7" s="11">
        <f>SUM(F8:F10)</f>
        <v>16381000</v>
      </c>
      <c r="G7" s="12">
        <f t="shared" si="0"/>
        <v>42878000</v>
      </c>
      <c r="H7" s="44"/>
      <c r="I7" s="31"/>
    </row>
    <row r="8" spans="1:12" ht="29.25" customHeight="1" x14ac:dyDescent="0.2">
      <c r="A8" s="271"/>
      <c r="B8" s="264" t="s">
        <v>55</v>
      </c>
      <c r="C8" s="265"/>
      <c r="D8" s="22">
        <f>'必要経費概算書（令和８年度分）'!B79*1000</f>
        <v>6741000</v>
      </c>
      <c r="E8" s="22">
        <f>'必要経費概算書（令和９年度分）'!B79*1000</f>
        <v>9632000</v>
      </c>
      <c r="F8" s="22">
        <f>'必要経費概算書（令和10年度分）'!B79*1000</f>
        <v>9632000</v>
      </c>
      <c r="G8" s="7">
        <f t="shared" si="0"/>
        <v>26005000</v>
      </c>
      <c r="H8" s="44"/>
    </row>
    <row r="9" spans="1:12" ht="29.25" customHeight="1" x14ac:dyDescent="0.2">
      <c r="A9" s="271"/>
      <c r="B9" s="262" t="s">
        <v>56</v>
      </c>
      <c r="C9" s="263"/>
      <c r="D9" s="25">
        <f>'必要経費概算書（令和８年度分）'!B97*1000</f>
        <v>1247000</v>
      </c>
      <c r="E9" s="25">
        <f>'必要経費概算書（令和９年度分）'!B97*1000</f>
        <v>2494000</v>
      </c>
      <c r="F9" s="25">
        <f>'必要経費概算書（令和10年度分）'!B97*1000</f>
        <v>2494000</v>
      </c>
      <c r="G9" s="13">
        <f t="shared" si="0"/>
        <v>6235000</v>
      </c>
      <c r="H9" s="44"/>
    </row>
    <row r="10" spans="1:12" ht="29.25" customHeight="1" x14ac:dyDescent="0.2">
      <c r="A10" s="271"/>
      <c r="B10" s="266" t="s">
        <v>57</v>
      </c>
      <c r="C10" s="267"/>
      <c r="D10" s="23">
        <f>'必要経費概算書（令和８年度分）'!B110*1000</f>
        <v>2128000</v>
      </c>
      <c r="E10" s="23">
        <f>'必要経費概算書（令和９年度分）'!B110*1000</f>
        <v>4255000</v>
      </c>
      <c r="F10" s="23">
        <f>'必要経費概算書（令和10年度分）'!B110*1000</f>
        <v>4255000</v>
      </c>
      <c r="G10" s="8">
        <f t="shared" si="0"/>
        <v>10638000</v>
      </c>
      <c r="H10" s="45"/>
      <c r="I10" s="6"/>
    </row>
    <row r="11" spans="1:12" ht="29.25" customHeight="1" x14ac:dyDescent="0.2">
      <c r="A11" s="28"/>
      <c r="B11" s="30" t="s">
        <v>54</v>
      </c>
      <c r="C11" s="14" t="s">
        <v>52</v>
      </c>
      <c r="D11" s="21">
        <f>SUM(D5:D7)</f>
        <v>20210000</v>
      </c>
      <c r="E11" s="21">
        <f>SUM(E5:E7)</f>
        <v>36336000</v>
      </c>
      <c r="F11" s="21">
        <f>SUM(F5:F7)</f>
        <v>36340000</v>
      </c>
      <c r="G11" s="8">
        <f t="shared" si="0"/>
        <v>92886000</v>
      </c>
      <c r="H11" s="44"/>
    </row>
    <row r="12" spans="1:12" ht="29.25" customHeight="1" thickBot="1" x14ac:dyDescent="0.25">
      <c r="A12" s="28"/>
      <c r="B12" s="28" t="s">
        <v>53</v>
      </c>
      <c r="C12" s="15"/>
      <c r="D12" s="26">
        <f>ROUNDDOWN(D11*0.1,0)</f>
        <v>2021000</v>
      </c>
      <c r="E12" s="16">
        <f>ROUNDDOWN(E11*0.1,0)</f>
        <v>3633600</v>
      </c>
      <c r="F12" s="16">
        <f>ROUNDDOWN(F11*0.1,0)</f>
        <v>3634000</v>
      </c>
      <c r="G12" s="17">
        <f>ROUNDDOWN(G11*0.1,0)</f>
        <v>9288600</v>
      </c>
      <c r="H12" s="44"/>
    </row>
    <row r="13" spans="1:12" ht="29.25" customHeight="1" thickBot="1" x14ac:dyDescent="0.25">
      <c r="A13" s="113"/>
      <c r="B13" s="269" t="s">
        <v>63</v>
      </c>
      <c r="C13" s="270"/>
      <c r="D13" s="27">
        <f>D11+D12</f>
        <v>22231000</v>
      </c>
      <c r="E13" s="18">
        <f>E11+E12</f>
        <v>39969600</v>
      </c>
      <c r="F13" s="19">
        <f>F11+F12</f>
        <v>39974000</v>
      </c>
      <c r="G13" s="20">
        <f>SUM(D13:F13)</f>
        <v>102174600</v>
      </c>
      <c r="H13" s="44"/>
    </row>
    <row r="14" spans="1:12" ht="29.25" customHeight="1" thickBot="1" x14ac:dyDescent="0.25">
      <c r="A14" s="113"/>
      <c r="B14" s="260" t="s">
        <v>106</v>
      </c>
      <c r="C14" s="261"/>
      <c r="D14" s="27">
        <f>(D6+D7)+ROUNDDOWN((D6+D7)*0.1,0)</f>
        <v>13383700</v>
      </c>
      <c r="E14" s="18">
        <f>(E6+E7)+ROUNDDOWN((E6+E7)*0.1,0)</f>
        <v>22344300</v>
      </c>
      <c r="F14" s="19">
        <f>(F6+F7)+ROUNDDOWN((F6+F7)*0.1,0)</f>
        <v>22344300</v>
      </c>
      <c r="G14" s="20">
        <f>(G6+G7)+ROUNDDOWN((G6+G7)*0.1,0)</f>
        <v>58072300</v>
      </c>
      <c r="H14" s="44"/>
    </row>
    <row r="15" spans="1:12" x14ac:dyDescent="0.2">
      <c r="F15" s="40"/>
      <c r="G15" s="40" t="s">
        <v>64</v>
      </c>
    </row>
    <row r="16" spans="1:12" ht="27.75" customHeight="1" thickBot="1" x14ac:dyDescent="0.25"/>
    <row r="17" spans="2:7" s="34" customFormat="1" ht="13.5" customHeight="1" x14ac:dyDescent="0.2">
      <c r="B17" s="256" t="s">
        <v>138</v>
      </c>
      <c r="C17" s="257"/>
      <c r="D17" s="35"/>
      <c r="E17" s="184" t="s">
        <v>139</v>
      </c>
      <c r="F17" s="35"/>
      <c r="G17" s="36" t="s">
        <v>33</v>
      </c>
    </row>
    <row r="18" spans="2:7" ht="29.25" customHeight="1" thickBot="1" x14ac:dyDescent="0.25">
      <c r="B18" s="258">
        <f>G14</f>
        <v>58072300</v>
      </c>
      <c r="C18" s="259"/>
      <c r="D18" s="32" t="s">
        <v>32</v>
      </c>
      <c r="E18" s="54">
        <v>100</v>
      </c>
      <c r="F18" s="32" t="s">
        <v>31</v>
      </c>
      <c r="G18" s="33">
        <f>B18/E18</f>
        <v>580723</v>
      </c>
    </row>
    <row r="19" spans="2:7" x14ac:dyDescent="0.2">
      <c r="C19" s="34" t="s">
        <v>107</v>
      </c>
    </row>
  </sheetData>
  <mergeCells count="14">
    <mergeCell ref="I6:L6"/>
    <mergeCell ref="B13:C13"/>
    <mergeCell ref="A5:A10"/>
    <mergeCell ref="B1:K1"/>
    <mergeCell ref="E2:K2"/>
    <mergeCell ref="B4:C4"/>
    <mergeCell ref="B5:C5"/>
    <mergeCell ref="B6:C6"/>
    <mergeCell ref="B17:C17"/>
    <mergeCell ref="B18:C18"/>
    <mergeCell ref="B14:C14"/>
    <mergeCell ref="B9:C9"/>
    <mergeCell ref="B8:C8"/>
    <mergeCell ref="B10:C10"/>
  </mergeCells>
  <phoneticPr fontId="3"/>
  <conditionalFormatting sqref="I5:K5">
    <cfRule type="cellIs" dxfId="0" priority="1" stopIfTrue="1" operator="greaterThan">
      <formula>0.5</formula>
    </cfRule>
  </conditionalFormatting>
  <pageMargins left="0.70866141732283472" right="0.31496062992125984" top="0.51181102362204722" bottom="0.39370078740157483" header="0.31496062992125984" footer="0.31496062992125984"/>
  <pageSetup paperSize="9" scale="89" orientation="landscape" r:id="rId1"/>
  <headerFooter>
    <oddHeader>&amp;R様式第３号</oddHeader>
  </headerFooter>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必要経費概算書（令和８年度分）</vt:lpstr>
      <vt:lpstr>必要経費概算書（令和９年度分）</vt:lpstr>
      <vt:lpstr>必要経費概算書（令和10年度分）</vt:lpstr>
      <vt:lpstr>年度別契約額と割合確認</vt:lpstr>
      <vt:lpstr>年度別契約額と割合確認!Print_Area</vt:lpstr>
      <vt:lpstr>'必要経費概算書（令和10年度分）'!Print_Area</vt:lpstr>
      <vt:lpstr>'必要経費概算書（令和８年度分）'!Print_Area</vt:lpstr>
      <vt:lpstr>'必要経費概算書（令和９年度分）'!Print_Area</vt:lpstr>
      <vt:lpstr>'必要経費概算書（令和10年度分）'!Print_Titles</vt:lpstr>
      <vt:lpstr>'必要経費概算書（令和８年度分）'!Print_Titles</vt:lpstr>
      <vt:lpstr>'必要経費概算書（令和９年度分）'!Print_Titles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